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768" windowWidth="14808" windowHeight="7356" tabRatio="761"/>
  </bookViews>
  <sheets>
    <sheet name="для заполнения бюджетники" sheetId="13" r:id="rId1"/>
    <sheet name="для заполнения МУП, АО" sheetId="4" r:id="rId2"/>
  </sheets>
  <definedNames>
    <definedName name="_xlnm.Print_Titles" localSheetId="0">'для заполнения бюджетники'!$6:$8</definedName>
    <definedName name="_xlnm.Print_Titles" localSheetId="1">'для заполнения МУП, АО'!$5:$5</definedName>
    <definedName name="_xlnm.Print_Area" localSheetId="1">'для заполнения МУП, АО'!$A$1:$K$11</definedName>
  </definedNames>
  <calcPr calcId="124519"/>
</workbook>
</file>

<file path=xl/calcChain.xml><?xml version="1.0" encoding="utf-8"?>
<calcChain xmlns="http://schemas.openxmlformats.org/spreadsheetml/2006/main">
  <c r="E46" i="13"/>
  <c r="E43"/>
  <c r="E42"/>
  <c r="E40"/>
  <c r="E39"/>
  <c r="E37"/>
  <c r="E36"/>
  <c r="E35"/>
  <c r="E32"/>
  <c r="E31"/>
  <c r="E30"/>
  <c r="I114"/>
  <c r="H114"/>
  <c r="F114"/>
  <c r="E114"/>
  <c r="M113"/>
  <c r="G113"/>
  <c r="J113" s="1"/>
  <c r="F113"/>
  <c r="M112"/>
  <c r="G112"/>
  <c r="J112" s="1"/>
  <c r="F112"/>
  <c r="M111"/>
  <c r="G111"/>
  <c r="J111" s="1"/>
  <c r="F111"/>
  <c r="M110"/>
  <c r="G110"/>
  <c r="J110" s="1"/>
  <c r="F110"/>
  <c r="M109"/>
  <c r="G109"/>
  <c r="J109" s="1"/>
  <c r="F109"/>
  <c r="M108"/>
  <c r="G108"/>
  <c r="J108" s="1"/>
  <c r="F108"/>
  <c r="M107"/>
  <c r="G107"/>
  <c r="J107" s="1"/>
  <c r="F107"/>
  <c r="M106"/>
  <c r="G106"/>
  <c r="J106" s="1"/>
  <c r="F106"/>
  <c r="M105"/>
  <c r="G105"/>
  <c r="J105" s="1"/>
  <c r="F105"/>
  <c r="M104"/>
  <c r="G104"/>
  <c r="J104" s="1"/>
  <c r="F104"/>
  <c r="M103"/>
  <c r="G103"/>
  <c r="J103" s="1"/>
  <c r="F103"/>
  <c r="M102"/>
  <c r="G102"/>
  <c r="J102" s="1"/>
  <c r="F102"/>
  <c r="M101"/>
  <c r="G101"/>
  <c r="J101" s="1"/>
  <c r="F101"/>
  <c r="M100"/>
  <c r="G100"/>
  <c r="J100" s="1"/>
  <c r="F100"/>
  <c r="M99"/>
  <c r="G99"/>
  <c r="J99" s="1"/>
  <c r="F99"/>
  <c r="M98"/>
  <c r="G98"/>
  <c r="J98" s="1"/>
  <c r="F98"/>
  <c r="M97"/>
  <c r="G97"/>
  <c r="J97" s="1"/>
  <c r="F97"/>
  <c r="M96"/>
  <c r="G96"/>
  <c r="J96" s="1"/>
  <c r="F96"/>
  <c r="M95"/>
  <c r="G95"/>
  <c r="J95" s="1"/>
  <c r="F95"/>
  <c r="M94"/>
  <c r="G94"/>
  <c r="J94" s="1"/>
  <c r="F94"/>
  <c r="M93"/>
  <c r="G93"/>
  <c r="G114" s="1"/>
  <c r="F93"/>
  <c r="J93" l="1"/>
  <c r="J114" s="1"/>
  <c r="M51" l="1"/>
  <c r="H51"/>
  <c r="G51"/>
  <c r="J51" s="1"/>
  <c r="F51"/>
  <c r="G47"/>
  <c r="H47"/>
  <c r="I47"/>
  <c r="M46"/>
  <c r="H46"/>
  <c r="G46"/>
  <c r="J46" s="1"/>
  <c r="F46"/>
  <c r="M45"/>
  <c r="H45"/>
  <c r="G45" s="1"/>
  <c r="J45" s="1"/>
  <c r="F45"/>
  <c r="M44"/>
  <c r="H44"/>
  <c r="G44"/>
  <c r="J44" s="1"/>
  <c r="F44"/>
  <c r="M43"/>
  <c r="H43"/>
  <c r="G43" s="1"/>
  <c r="J43" s="1"/>
  <c r="F43"/>
  <c r="M42"/>
  <c r="H42"/>
  <c r="G42"/>
  <c r="J42" s="1"/>
  <c r="F42"/>
  <c r="M41"/>
  <c r="H41"/>
  <c r="G41" s="1"/>
  <c r="J41" s="1"/>
  <c r="F41"/>
  <c r="M40"/>
  <c r="H40"/>
  <c r="G40"/>
  <c r="J40" s="1"/>
  <c r="F40"/>
  <c r="M39"/>
  <c r="H39"/>
  <c r="G39" s="1"/>
  <c r="J39" s="1"/>
  <c r="F39"/>
  <c r="M38"/>
  <c r="H38"/>
  <c r="G38"/>
  <c r="J38" s="1"/>
  <c r="F38"/>
  <c r="M37"/>
  <c r="H37"/>
  <c r="G37" s="1"/>
  <c r="J37" s="1"/>
  <c r="F37"/>
  <c r="M36"/>
  <c r="H36"/>
  <c r="G36"/>
  <c r="J36" s="1"/>
  <c r="F36"/>
  <c r="M35"/>
  <c r="H35"/>
  <c r="G35" s="1"/>
  <c r="J35" s="1"/>
  <c r="F35"/>
  <c r="M34"/>
  <c r="H34"/>
  <c r="G34"/>
  <c r="J34" s="1"/>
  <c r="F34"/>
  <c r="M33"/>
  <c r="H33"/>
  <c r="G33" s="1"/>
  <c r="J33" s="1"/>
  <c r="F33"/>
  <c r="M32"/>
  <c r="J32"/>
  <c r="H32"/>
  <c r="G32"/>
  <c r="F32"/>
  <c r="M31"/>
  <c r="H31"/>
  <c r="G31" s="1"/>
  <c r="J31" s="1"/>
  <c r="F31"/>
  <c r="M30"/>
  <c r="H30"/>
  <c r="G30"/>
  <c r="J30" s="1"/>
  <c r="F30"/>
  <c r="M29"/>
  <c r="H29"/>
  <c r="G29" s="1"/>
  <c r="J29" s="1"/>
  <c r="F29"/>
  <c r="M28"/>
  <c r="H28"/>
  <c r="G28"/>
  <c r="J28" s="1"/>
  <c r="F28"/>
  <c r="M27"/>
  <c r="L27"/>
  <c r="H27"/>
  <c r="G27"/>
  <c r="J27" s="1"/>
  <c r="F27"/>
  <c r="J25"/>
  <c r="G25"/>
  <c r="H25"/>
  <c r="I25"/>
  <c r="M24"/>
  <c r="J24"/>
  <c r="G24"/>
  <c r="F24"/>
  <c r="M23"/>
  <c r="J23"/>
  <c r="G23"/>
  <c r="F23"/>
  <c r="M22"/>
  <c r="J22"/>
  <c r="G22"/>
  <c r="F22"/>
  <c r="M21"/>
  <c r="J21"/>
  <c r="G21"/>
  <c r="F21"/>
  <c r="M20"/>
  <c r="J20"/>
  <c r="G20"/>
  <c r="F20"/>
  <c r="M19"/>
  <c r="J19"/>
  <c r="G19"/>
  <c r="F19"/>
  <c r="M18"/>
  <c r="J18"/>
  <c r="G18"/>
  <c r="F18"/>
  <c r="M17"/>
  <c r="J17"/>
  <c r="G17"/>
  <c r="F17"/>
  <c r="M16"/>
  <c r="J16"/>
  <c r="G16"/>
  <c r="F16"/>
  <c r="M15"/>
  <c r="J15"/>
  <c r="G15"/>
  <c r="F15"/>
  <c r="M14"/>
  <c r="J14"/>
  <c r="G14"/>
  <c r="F14"/>
  <c r="M13"/>
  <c r="J13"/>
  <c r="G13"/>
  <c r="F13"/>
  <c r="M12"/>
  <c r="J12"/>
  <c r="G12"/>
  <c r="F12"/>
  <c r="M11"/>
  <c r="L11"/>
  <c r="F11" s="1"/>
  <c r="G11"/>
  <c r="J11" s="1"/>
</calcChain>
</file>

<file path=xl/sharedStrings.xml><?xml version="1.0" encoding="utf-8"?>
<sst xmlns="http://schemas.openxmlformats.org/spreadsheetml/2006/main" count="208" uniqueCount="142">
  <si>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</si>
  <si>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</si>
  <si>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</si>
  <si>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стоимостном выражении (по выручке от реализации товаров/ работ/услуг), в процентах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</si>
  <si>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</si>
  <si>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Наименование рынка присутствия хозяйствующего субъекта</t>
  </si>
  <si>
    <t>Кол-во предоставленных услуг, единиц</t>
  </si>
  <si>
    <t>Общее кол-во предоставленных услуг по всем организациям на рынке, единиц</t>
  </si>
  <si>
    <t>По хозяйствующиим субъектам</t>
  </si>
  <si>
    <t>По муниципальному рынку</t>
  </si>
  <si>
    <t>Объем поступивших денежный средств (тыс. рублей)</t>
  </si>
  <si>
    <t>Всего</t>
  </si>
  <si>
    <t>в т.ч. из внебюджетных источников (платные услуги)</t>
  </si>
  <si>
    <t>Объем поступивших денежный средств всего (тыс. рублей)</t>
  </si>
  <si>
    <t xml:space="preserve">в т.ч. общий объём выделенных бюджетных средств (содержание организации, заработная плата)  </t>
  </si>
  <si>
    <t xml:space="preserve">в т.ч. общий объём выделенных бюджетных средств (содержание организации, заработная плата) </t>
  </si>
  <si>
    <t>Рынок услуг дошкольного образования</t>
  </si>
  <si>
    <t xml:space="preserve"> Рынок медицинских услуг</t>
  </si>
  <si>
    <t>Рынок услуг психолого-педагогического сопровождения детей с ограниченными возможностями здоровья (консультативные услуги, патронаж и пр.)</t>
  </si>
  <si>
    <t>Приложение 1</t>
  </si>
  <si>
    <t>(наименование муниципального образования)</t>
  </si>
  <si>
    <t>Объем реализованных товаров/ работ/ услуг (в натуральном выражении), единиц</t>
  </si>
  <si>
    <t>Выручка от реализации товаров/ работ/ услуг (в стоимостном выражении), в тыс. рублей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</si>
  <si>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</si>
  <si>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Наименование хозяйствующего субъекта (МУП, АО)</t>
  </si>
  <si>
    <t>Количество хозяйствующих субъектов, осуществляющих деятельность на данном муниципальном рынке, единиц</t>
  </si>
  <si>
    <t>Количество хозяйствующих субъектов, осуществляющих деятельность на данном муниципальном рынке  (по виду деятельности), единиц</t>
  </si>
  <si>
    <t>Муниципальное образование, в ведении которого находится предприятие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</si>
  <si>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</si>
  <si>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</si>
  <si>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 (кружки, секции и пр.)</t>
  </si>
  <si>
    <t>Рынок услуг розничной торговли лекартсвенными препаратами, медицинскими изделиями и сопутствующими товарами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</si>
  <si>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</si>
  <si>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</si>
  <si>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</si>
  <si>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</si>
  <si>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</si>
  <si>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ритуальных услуг </t>
  </si>
  <si>
    <t xml:space="preserve">Рынок оказания услуг по перевозке пассажиров автомобильным транспортом по муниципальным маршрутам регулярных перевозок 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</si>
  <si>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</si>
  <si>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</si>
  <si>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</si>
  <si>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</si>
  <si>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</si>
  <si>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</si>
  <si>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лабораторных исследований для выдачи ветеринарных сопроводительных документов</t>
  </si>
  <si>
    <t>Рынок финансовых услуг</t>
  </si>
  <si>
    <t>Прочие сферы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</si>
  <si>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2020 год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</si>
  <si>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2020 год</t>
  </si>
  <si>
    <t>Муниципальное унитарное предприятие «Беленихинский кирпичный завод»</t>
  </si>
  <si>
    <t>АО "Теплоэнергетик Прохоровского района"</t>
  </si>
  <si>
    <t>Прохоровский район</t>
  </si>
  <si>
    <t>Производство строительных матариалов</t>
  </si>
  <si>
    <t>предприятие находится в стадии ликвидации</t>
  </si>
  <si>
    <t>Рынок оказания услуг в сфере теплоснабжения</t>
  </si>
  <si>
    <t>22140 Гкал</t>
  </si>
  <si>
    <t>ООО "Аптека № 14"</t>
  </si>
  <si>
    <t xml:space="preserve">Рынок розничной торговли фармацевтическими товарами </t>
  </si>
  <si>
    <t>МБДОУ «Детский сад «Сказка» с. Беленихино</t>
  </si>
  <si>
    <t>МБДОУ «Детский сад общеразвивающего вида №2 «Родничок» п. Прохоровка</t>
  </si>
  <si>
    <t>МБДОУ «Детский сад общеразвивающего вида№1 «Ромашка» п. Прохоровка</t>
  </si>
  <si>
    <t>МБДОУ «Детский сад №3 «Ивушка» п. Прохоровка</t>
  </si>
  <si>
    <t>МБДОУ «Детский сад «Малыш» с. Вязовое</t>
  </si>
  <si>
    <t>МБДОУ «Детский сад «Улыбка» с. Масловка</t>
  </si>
  <si>
    <t>МБДОУ «Детский сад «Ольха» с. Подольхи</t>
  </si>
  <si>
    <t>МБДОУ «Детский сад «Лучик» с. Прелестное</t>
  </si>
  <si>
    <t>МБДОУ «Детский сад «Капелька» с. Призначное</t>
  </si>
  <si>
    <t>МБДОУ «Детский сад "Золотой ключик" с. Ржавец</t>
  </si>
  <si>
    <t>МАДОУ "Детский сад №4 «Березка» п. Прохоровка</t>
  </si>
  <si>
    <t>МБДОУ «Детский сад «Дюймовочка» с. Береговое</t>
  </si>
  <si>
    <t>МБУ «Детский сад п. Политотдельский»</t>
  </si>
  <si>
    <t>МБДОУ «Детский сад «Колокольчик» с. Журавка</t>
  </si>
  <si>
    <t>итого</t>
  </si>
  <si>
    <t>МБОУ "Береговская СОШ"</t>
  </si>
  <si>
    <t>МБОУ "Вязовская СОШ"</t>
  </si>
  <si>
    <t>МБОУ "Журавская СОШ"</t>
  </si>
  <si>
    <t>МБОУ "Кривошеевская СОШ"</t>
  </si>
  <si>
    <t>МБОУ "Лучковская СОШ"</t>
  </si>
  <si>
    <t>МБОУ "Маломаяченская СОШ"</t>
  </si>
  <si>
    <t>МБОУ "Подолешенская СОШ"</t>
  </si>
  <si>
    <t>МБОУ "Прелестненская СОШ"</t>
  </si>
  <si>
    <t>МБОУ "Призначенская СОШ"</t>
  </si>
  <si>
    <t>МБОУ "Плотавская СОШ"</t>
  </si>
  <si>
    <t>МБОУ "Радьковская СОШ"</t>
  </si>
  <si>
    <t>МБОУ "Ржавецкая СОШ"</t>
  </si>
  <si>
    <t>МБОУ "Холоднянская СОШ"</t>
  </si>
  <si>
    <t>МБОУ "Шаховская СОШ"</t>
  </si>
  <si>
    <t>МБОУ "Большанская ООШ"</t>
  </si>
  <si>
    <t>МБОУ "Донецкая ООШ"</t>
  </si>
  <si>
    <t>МБОУ "Коломыцевская ООШ"</t>
  </si>
  <si>
    <t>МБОУ "Масловская ООШ"</t>
  </si>
  <si>
    <t>МБОУ "Сагайдаченская ООШ"</t>
  </si>
  <si>
    <t>МБОУ "Прохоровская гимназия"</t>
  </si>
  <si>
    <t>МБУ ДО "ДЮЦ"</t>
  </si>
  <si>
    <t>МБУ "КЦСОН Прохоровского района"</t>
  </si>
  <si>
    <t>рынок услуг социального обслуживания населения</t>
  </si>
  <si>
    <t>Рынок услуг в сфере культуры и туризма (театры, библиотеки, дома культуры и пр.)</t>
  </si>
  <si>
    <t>1</t>
  </si>
  <si>
    <t>МКУК "Централизованная библиотечная система Прохоровского района"</t>
  </si>
  <si>
    <t>рынок услуг в сфере культуры и туризма</t>
  </si>
  <si>
    <t>2</t>
  </si>
  <si>
    <t>МБУК "ЦКР п.Прохоровка"</t>
  </si>
  <si>
    <t>3</t>
  </si>
  <si>
    <t>МБУК "Парк регионального значения "Ключи"</t>
  </si>
  <si>
    <t>4</t>
  </si>
  <si>
    <t>МКУК "Маломаяченский сельский Дом культуры"</t>
  </si>
  <si>
    <t>5</t>
  </si>
  <si>
    <t>МКУК "Беленихинский сельский Дом культуры"</t>
  </si>
  <si>
    <t>6</t>
  </si>
  <si>
    <t>МКУК "Кривошеевский сельский Дом культуры"</t>
  </si>
  <si>
    <t>7</t>
  </si>
  <si>
    <t>МКУК "Подолешенский сельский Дом культуры"</t>
  </si>
  <si>
    <t>8</t>
  </si>
  <si>
    <t>МКУК "Призначенский сельский Дом культуры"</t>
  </si>
  <si>
    <t>9</t>
  </si>
  <si>
    <t>МКУК "Плотавский сельский Дом культуры"</t>
  </si>
  <si>
    <t>10</t>
  </si>
  <si>
    <t>МКУК "Радьковский сельский Дом культуры"</t>
  </si>
  <si>
    <t>11</t>
  </si>
  <si>
    <t>МКУК "Вязовский сельский Дом культуры"</t>
  </si>
  <si>
    <t>12</t>
  </si>
  <si>
    <t>МКУК "Петровский сельский Дом культуры"</t>
  </si>
  <si>
    <t>13</t>
  </si>
  <si>
    <t>МКУК "Журавский сельский Дом культуры"</t>
  </si>
  <si>
    <t>14</t>
  </si>
  <si>
    <t>МКУК "Холоднянский сельский Дом культуры"</t>
  </si>
  <si>
    <t>15</t>
  </si>
  <si>
    <t>МКУК "Коломыцевский сельский Дом культуры"</t>
  </si>
  <si>
    <t>16</t>
  </si>
  <si>
    <t>МКУК "Лучковский сельский Дом культуры"</t>
  </si>
  <si>
    <t>17</t>
  </si>
  <si>
    <t>МКУК "Шаховский сельский Дом культуры"</t>
  </si>
  <si>
    <t>18</t>
  </si>
  <si>
    <t>МКУК "Ржавецкий сельский Дом культуры"</t>
  </si>
  <si>
    <t>19</t>
  </si>
  <si>
    <t>МКУК "Береговской сельский Дом культуры"</t>
  </si>
  <si>
    <t>20</t>
  </si>
  <si>
    <t>МКУК "Прелестненский сельский Дом культуры"</t>
  </si>
  <si>
    <t>21</t>
  </si>
  <si>
    <t>МКУК "Районный организационно-методический центр"</t>
  </si>
  <si>
    <t>Итого: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</si>
</sst>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[$-419]General"/>
    <numFmt numFmtId="168" formatCode="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0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/>
    <xf numFmtId="167" fontId="18" fillId="0" borderId="0" applyBorder="0" applyProtection="0"/>
    <xf numFmtId="0" fontId="2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0" xfId="0" applyNumberFormat="1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8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8" fontId="21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7"/>
    <cellStyle name="Обычный 3" xfId="3"/>
    <cellStyle name="Обычный 3 2" xfId="8"/>
    <cellStyle name="Обычный 4" xfId="6"/>
    <cellStyle name="Обычный 5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topLeftCell="A37" zoomScale="60" zoomScaleNormal="60" workbookViewId="0">
      <selection activeCell="E31" sqref="E31"/>
    </sheetView>
  </sheetViews>
  <sheetFormatPr defaultColWidth="9.109375" defaultRowHeight="15.6"/>
  <cols>
    <col min="1" max="1" width="9.109375" style="31"/>
    <col min="2" max="2" width="18.5546875" style="38" customWidth="1"/>
    <col min="3" max="3" width="13.6640625" style="31" customWidth="1"/>
    <col min="4" max="4" width="18.44140625" style="31" customWidth="1"/>
    <col min="5" max="5" width="19.6640625" style="32" customWidth="1"/>
    <col min="6" max="6" width="16.109375" style="32" customWidth="1"/>
    <col min="7" max="7" width="16" style="32" customWidth="1"/>
    <col min="8" max="8" width="19.109375" style="32" customWidth="1"/>
    <col min="9" max="10" width="22.33203125" style="32" customWidth="1"/>
    <col min="11" max="11" width="16.88671875" style="32" customWidth="1"/>
    <col min="12" max="12" width="15.88671875" style="32" customWidth="1"/>
    <col min="13" max="13" width="16.44140625" style="32" customWidth="1"/>
    <col min="14" max="14" width="17.33203125" style="32" customWidth="1"/>
    <col min="15" max="15" width="17.5546875" style="32" customWidth="1"/>
    <col min="16" max="16" width="17.6640625" style="32" customWidth="1"/>
    <col min="17" max="17" width="18.44140625" style="32" customWidth="1"/>
    <col min="18" max="18" width="13.88671875" style="32" customWidth="1"/>
    <col min="19" max="19" width="15.109375" style="32" customWidth="1"/>
    <col min="20" max="20" width="14.44140625" style="32" customWidth="1"/>
    <col min="21" max="16384" width="9.109375" style="32"/>
  </cols>
  <sheetData>
    <row r="1" spans="1:15" ht="18" customHeight="1">
      <c r="O1" s="33" t="s">
        <v>19</v>
      </c>
    </row>
    <row r="2" spans="1:15" ht="48" customHeight="1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3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7.25" customHeight="1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>
      <c r="A5" s="14"/>
      <c r="B5" s="14"/>
      <c r="C5" s="14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7.5" customHeight="1">
      <c r="A6" s="97" t="s">
        <v>0</v>
      </c>
      <c r="B6" s="97" t="s">
        <v>1</v>
      </c>
      <c r="C6" s="97" t="s">
        <v>2</v>
      </c>
      <c r="D6" s="97" t="s">
        <v>5</v>
      </c>
      <c r="E6" s="105" t="s">
        <v>8</v>
      </c>
      <c r="F6" s="106"/>
      <c r="G6" s="106"/>
      <c r="H6" s="106"/>
      <c r="I6" s="106"/>
      <c r="J6" s="107"/>
      <c r="K6" s="100" t="s">
        <v>9</v>
      </c>
      <c r="L6" s="101"/>
      <c r="M6" s="101"/>
      <c r="N6" s="101"/>
      <c r="O6" s="102"/>
    </row>
    <row r="7" spans="1:15" ht="39.75" customHeight="1">
      <c r="A7" s="98"/>
      <c r="B7" s="98"/>
      <c r="C7" s="98"/>
      <c r="D7" s="98"/>
      <c r="E7" s="97" t="s">
        <v>6</v>
      </c>
      <c r="F7" s="103" t="s">
        <v>4</v>
      </c>
      <c r="G7" s="105" t="s">
        <v>10</v>
      </c>
      <c r="H7" s="106"/>
      <c r="I7" s="107"/>
      <c r="J7" s="103" t="s">
        <v>3</v>
      </c>
      <c r="K7" s="97" t="s">
        <v>25</v>
      </c>
      <c r="L7" s="97" t="s">
        <v>7</v>
      </c>
      <c r="M7" s="100" t="s">
        <v>13</v>
      </c>
      <c r="N7" s="101"/>
      <c r="O7" s="102"/>
    </row>
    <row r="8" spans="1:15" ht="187.95" customHeight="1">
      <c r="A8" s="99"/>
      <c r="B8" s="99"/>
      <c r="C8" s="99"/>
      <c r="D8" s="99"/>
      <c r="E8" s="99"/>
      <c r="F8" s="104"/>
      <c r="G8" s="34" t="s">
        <v>11</v>
      </c>
      <c r="H8" s="34" t="s">
        <v>14</v>
      </c>
      <c r="I8" s="34" t="s">
        <v>12</v>
      </c>
      <c r="J8" s="104"/>
      <c r="K8" s="99"/>
      <c r="L8" s="99"/>
      <c r="M8" s="35" t="s">
        <v>11</v>
      </c>
      <c r="N8" s="36" t="s">
        <v>15</v>
      </c>
      <c r="O8" s="35" t="s">
        <v>12</v>
      </c>
    </row>
    <row r="9" spans="1:1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/>
      <c r="G9" s="34">
        <v>7</v>
      </c>
      <c r="H9" s="34">
        <v>9</v>
      </c>
      <c r="I9" s="34">
        <v>10</v>
      </c>
      <c r="J9" s="34"/>
      <c r="K9" s="34">
        <v>12</v>
      </c>
      <c r="L9" s="34">
        <v>13</v>
      </c>
      <c r="M9" s="34">
        <v>14</v>
      </c>
      <c r="N9" s="34">
        <v>15</v>
      </c>
      <c r="O9" s="34">
        <v>16</v>
      </c>
    </row>
    <row r="10" spans="1:15" ht="27" customHeight="1">
      <c r="A10" s="85" t="s">
        <v>16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</row>
    <row r="11" spans="1:15" s="67" customFormat="1" ht="36" customHeight="1">
      <c r="A11" s="1">
        <v>1</v>
      </c>
      <c r="B11" s="64" t="s">
        <v>59</v>
      </c>
      <c r="C11" s="48">
        <v>100</v>
      </c>
      <c r="D11" s="64" t="s">
        <v>59</v>
      </c>
      <c r="E11" s="17">
        <v>70</v>
      </c>
      <c r="F11" s="65">
        <f>(E11/L11)*100</f>
        <v>9.2592592592592595</v>
      </c>
      <c r="G11" s="66">
        <f t="shared" ref="G11:G24" si="0">H11+I11</f>
        <v>10112.299999999999</v>
      </c>
      <c r="H11" s="66">
        <v>9442.7999999999993</v>
      </c>
      <c r="I11" s="66">
        <v>669.5</v>
      </c>
      <c r="J11" s="65">
        <f>(G11/M11)*100</f>
        <v>10.344809948400242</v>
      </c>
      <c r="K11" s="65">
        <v>14</v>
      </c>
      <c r="L11" s="65">
        <f>SUM(E11:E24)</f>
        <v>756</v>
      </c>
      <c r="M11" s="66">
        <f>N11+O11</f>
        <v>97752.400000000009</v>
      </c>
      <c r="N11" s="66">
        <v>91225.8</v>
      </c>
      <c r="O11" s="66">
        <v>6526.6</v>
      </c>
    </row>
    <row r="12" spans="1:15" s="67" customFormat="1" ht="52.5" customHeight="1">
      <c r="A12" s="1">
        <v>2</v>
      </c>
      <c r="B12" s="64" t="s">
        <v>60</v>
      </c>
      <c r="C12" s="48">
        <v>100</v>
      </c>
      <c r="D12" s="64" t="s">
        <v>60</v>
      </c>
      <c r="E12" s="17">
        <v>152</v>
      </c>
      <c r="F12" s="65">
        <f t="shared" ref="F12:F24" si="1">(E12/L12)*100</f>
        <v>271.42857142857144</v>
      </c>
      <c r="G12" s="66">
        <f t="shared" si="0"/>
        <v>15301.9</v>
      </c>
      <c r="H12" s="66">
        <v>13907.5</v>
      </c>
      <c r="I12" s="66">
        <v>1394.4</v>
      </c>
      <c r="J12" s="65">
        <f t="shared" ref="J12:J24" si="2">(G12/M12)*100</f>
        <v>15.653733309872697</v>
      </c>
      <c r="K12" s="65">
        <v>14</v>
      </c>
      <c r="L12" s="65">
        <v>56</v>
      </c>
      <c r="M12" s="66">
        <f t="shared" ref="M12:M24" si="3">N12+O12</f>
        <v>97752.400000000009</v>
      </c>
      <c r="N12" s="66">
        <v>91225.8</v>
      </c>
      <c r="O12" s="66">
        <v>6526.6</v>
      </c>
    </row>
    <row r="13" spans="1:15" s="67" customFormat="1" ht="53.25" customHeight="1">
      <c r="A13" s="1">
        <v>3</v>
      </c>
      <c r="B13" s="64" t="s">
        <v>61</v>
      </c>
      <c r="C13" s="48">
        <v>100</v>
      </c>
      <c r="D13" s="64" t="s">
        <v>61</v>
      </c>
      <c r="E13" s="17">
        <v>151</v>
      </c>
      <c r="F13" s="65">
        <f t="shared" si="1"/>
        <v>269.64285714285717</v>
      </c>
      <c r="G13" s="66">
        <f t="shared" si="0"/>
        <v>14940.2</v>
      </c>
      <c r="H13" s="66">
        <v>13652.5</v>
      </c>
      <c r="I13" s="66">
        <v>1287.7</v>
      </c>
      <c r="J13" s="65">
        <f t="shared" si="2"/>
        <v>15.283716819228991</v>
      </c>
      <c r="K13" s="65">
        <v>14</v>
      </c>
      <c r="L13" s="65">
        <v>56</v>
      </c>
      <c r="M13" s="66">
        <f t="shared" si="3"/>
        <v>97752.400000000009</v>
      </c>
      <c r="N13" s="66">
        <v>91225.8</v>
      </c>
      <c r="O13" s="66">
        <v>6526.6</v>
      </c>
    </row>
    <row r="14" spans="1:15" s="67" customFormat="1" ht="31.5" customHeight="1">
      <c r="A14" s="1">
        <v>4</v>
      </c>
      <c r="B14" s="64" t="s">
        <v>62</v>
      </c>
      <c r="C14" s="48">
        <v>100</v>
      </c>
      <c r="D14" s="64" t="s">
        <v>62</v>
      </c>
      <c r="E14" s="17">
        <v>127</v>
      </c>
      <c r="F14" s="65">
        <f t="shared" si="1"/>
        <v>226.78571428571428</v>
      </c>
      <c r="G14" s="66">
        <f t="shared" si="0"/>
        <v>13627.9</v>
      </c>
      <c r="H14" s="66">
        <v>12610.8</v>
      </c>
      <c r="I14" s="66">
        <v>1017.1</v>
      </c>
      <c r="J14" s="65">
        <f t="shared" si="2"/>
        <v>13.941243386351637</v>
      </c>
      <c r="K14" s="65">
        <v>14</v>
      </c>
      <c r="L14" s="65">
        <v>56</v>
      </c>
      <c r="M14" s="66">
        <f t="shared" si="3"/>
        <v>97752.400000000009</v>
      </c>
      <c r="N14" s="66">
        <v>91225.8</v>
      </c>
      <c r="O14" s="66">
        <v>6526.6</v>
      </c>
    </row>
    <row r="15" spans="1:15" s="67" customFormat="1" ht="33" customHeight="1">
      <c r="A15" s="1">
        <v>5</v>
      </c>
      <c r="B15" s="64" t="s">
        <v>63</v>
      </c>
      <c r="C15" s="48">
        <v>100</v>
      </c>
      <c r="D15" s="64" t="s">
        <v>63</v>
      </c>
      <c r="E15" s="17">
        <v>24</v>
      </c>
      <c r="F15" s="65">
        <f t="shared" si="1"/>
        <v>42.857142857142854</v>
      </c>
      <c r="G15" s="66">
        <f t="shared" si="0"/>
        <v>3575.7</v>
      </c>
      <c r="H15" s="66">
        <v>3394.6</v>
      </c>
      <c r="I15" s="66">
        <v>181.1</v>
      </c>
      <c r="J15" s="65">
        <f t="shared" si="2"/>
        <v>3.6579153043812727</v>
      </c>
      <c r="K15" s="65">
        <v>14</v>
      </c>
      <c r="L15" s="65">
        <v>56</v>
      </c>
      <c r="M15" s="66">
        <f t="shared" si="3"/>
        <v>97752.400000000009</v>
      </c>
      <c r="N15" s="66">
        <v>91225.8</v>
      </c>
      <c r="O15" s="66">
        <v>6526.6</v>
      </c>
    </row>
    <row r="16" spans="1:15" s="67" customFormat="1" ht="33" customHeight="1">
      <c r="A16" s="1">
        <v>6</v>
      </c>
      <c r="B16" s="64" t="s">
        <v>64</v>
      </c>
      <c r="C16" s="48">
        <v>100</v>
      </c>
      <c r="D16" s="64" t="s">
        <v>64</v>
      </c>
      <c r="E16" s="17">
        <v>5</v>
      </c>
      <c r="F16" s="65">
        <f t="shared" si="1"/>
        <v>8.9285714285714288</v>
      </c>
      <c r="G16" s="66">
        <f t="shared" si="0"/>
        <v>2603.8000000000002</v>
      </c>
      <c r="H16" s="66">
        <v>2529.3000000000002</v>
      </c>
      <c r="I16" s="66">
        <v>74.5</v>
      </c>
      <c r="J16" s="65">
        <f t="shared" si="2"/>
        <v>2.6636686158089211</v>
      </c>
      <c r="K16" s="65">
        <v>14</v>
      </c>
      <c r="L16" s="65">
        <v>56</v>
      </c>
      <c r="M16" s="66">
        <f t="shared" si="3"/>
        <v>97752.400000000009</v>
      </c>
      <c r="N16" s="66">
        <v>91225.8</v>
      </c>
      <c r="O16" s="66">
        <v>6526.6</v>
      </c>
    </row>
    <row r="17" spans="1:15" s="67" customFormat="1" ht="36" customHeight="1">
      <c r="A17" s="1">
        <v>7</v>
      </c>
      <c r="B17" s="64" t="s">
        <v>65</v>
      </c>
      <c r="C17" s="48">
        <v>100</v>
      </c>
      <c r="D17" s="64" t="s">
        <v>65</v>
      </c>
      <c r="E17" s="17">
        <v>31</v>
      </c>
      <c r="F17" s="65">
        <f t="shared" si="1"/>
        <v>55.357142857142861</v>
      </c>
      <c r="G17" s="66">
        <f t="shared" si="0"/>
        <v>6257.9000000000005</v>
      </c>
      <c r="H17" s="66">
        <v>5914.8</v>
      </c>
      <c r="I17" s="66">
        <v>343.1</v>
      </c>
      <c r="J17" s="65">
        <f t="shared" si="2"/>
        <v>6.4017865546012169</v>
      </c>
      <c r="K17" s="65">
        <v>14</v>
      </c>
      <c r="L17" s="65">
        <v>56</v>
      </c>
      <c r="M17" s="66">
        <f t="shared" si="3"/>
        <v>97752.400000000009</v>
      </c>
      <c r="N17" s="66">
        <v>91225.8</v>
      </c>
      <c r="O17" s="66">
        <v>6526.6</v>
      </c>
    </row>
    <row r="18" spans="1:15" s="67" customFormat="1" ht="38.25" customHeight="1">
      <c r="A18" s="1">
        <v>8</v>
      </c>
      <c r="B18" s="64" t="s">
        <v>66</v>
      </c>
      <c r="C18" s="48">
        <v>100</v>
      </c>
      <c r="D18" s="64" t="s">
        <v>66</v>
      </c>
      <c r="E18" s="17">
        <v>41</v>
      </c>
      <c r="F18" s="65">
        <f t="shared" si="1"/>
        <v>73.214285714285708</v>
      </c>
      <c r="G18" s="66">
        <f t="shared" si="0"/>
        <v>4113.6000000000004</v>
      </c>
      <c r="H18" s="66">
        <v>3822.8</v>
      </c>
      <c r="I18" s="66">
        <v>290.8</v>
      </c>
      <c r="J18" s="65">
        <f t="shared" si="2"/>
        <v>4.20818312389261</v>
      </c>
      <c r="K18" s="65">
        <v>14</v>
      </c>
      <c r="L18" s="65">
        <v>56</v>
      </c>
      <c r="M18" s="66">
        <f t="shared" si="3"/>
        <v>97752.400000000009</v>
      </c>
      <c r="N18" s="66">
        <v>91225.8</v>
      </c>
      <c r="O18" s="66">
        <v>6526.6</v>
      </c>
    </row>
    <row r="19" spans="1:15" s="67" customFormat="1" ht="32.25" customHeight="1">
      <c r="A19" s="1">
        <v>9</v>
      </c>
      <c r="B19" s="64" t="s">
        <v>67</v>
      </c>
      <c r="C19" s="48">
        <v>100</v>
      </c>
      <c r="D19" s="64" t="s">
        <v>67</v>
      </c>
      <c r="E19" s="17">
        <v>26</v>
      </c>
      <c r="F19" s="65">
        <f t="shared" si="1"/>
        <v>46.428571428571431</v>
      </c>
      <c r="G19" s="66">
        <f t="shared" si="0"/>
        <v>4178.6000000000004</v>
      </c>
      <c r="H19" s="66">
        <v>4004.8</v>
      </c>
      <c r="I19" s="66">
        <v>173.8</v>
      </c>
      <c r="J19" s="65">
        <f t="shared" si="2"/>
        <v>4.2746776549731775</v>
      </c>
      <c r="K19" s="65">
        <v>14</v>
      </c>
      <c r="L19" s="65">
        <v>56</v>
      </c>
      <c r="M19" s="66">
        <f t="shared" si="3"/>
        <v>97752.400000000009</v>
      </c>
      <c r="N19" s="66">
        <v>91225.8</v>
      </c>
      <c r="O19" s="66">
        <v>6526.6</v>
      </c>
    </row>
    <row r="20" spans="1:15" s="67" customFormat="1" ht="33" customHeight="1">
      <c r="A20" s="1">
        <v>10</v>
      </c>
      <c r="B20" s="64" t="s">
        <v>68</v>
      </c>
      <c r="C20" s="48">
        <v>100</v>
      </c>
      <c r="D20" s="64" t="s">
        <v>68</v>
      </c>
      <c r="E20" s="17">
        <v>7</v>
      </c>
      <c r="F20" s="65">
        <f t="shared" si="1"/>
        <v>12.5</v>
      </c>
      <c r="G20" s="66">
        <f t="shared" si="0"/>
        <v>2359.9</v>
      </c>
      <c r="H20" s="66">
        <v>2293.4</v>
      </c>
      <c r="I20" s="66">
        <v>66.5</v>
      </c>
      <c r="J20" s="65">
        <f t="shared" si="2"/>
        <v>2.4141606753389175</v>
      </c>
      <c r="K20" s="65">
        <v>14</v>
      </c>
      <c r="L20" s="65">
        <v>56</v>
      </c>
      <c r="M20" s="66">
        <f t="shared" si="3"/>
        <v>97752.400000000009</v>
      </c>
      <c r="N20" s="66">
        <v>91225.8</v>
      </c>
      <c r="O20" s="66">
        <v>6526.6</v>
      </c>
    </row>
    <row r="21" spans="1:15" s="67" customFormat="1" ht="31.5" customHeight="1">
      <c r="A21" s="1">
        <v>11</v>
      </c>
      <c r="B21" s="64" t="s">
        <v>69</v>
      </c>
      <c r="C21" s="48">
        <v>100</v>
      </c>
      <c r="D21" s="64" t="s">
        <v>69</v>
      </c>
      <c r="E21" s="17">
        <v>27</v>
      </c>
      <c r="F21" s="65">
        <f t="shared" si="1"/>
        <v>48.214285714285715</v>
      </c>
      <c r="G21" s="66">
        <f t="shared" si="0"/>
        <v>5199.5</v>
      </c>
      <c r="H21" s="66">
        <v>4724.3</v>
      </c>
      <c r="I21" s="66">
        <v>475.2</v>
      </c>
      <c r="J21" s="65">
        <f t="shared" si="2"/>
        <v>5.3190509900524177</v>
      </c>
      <c r="K21" s="65">
        <v>14</v>
      </c>
      <c r="L21" s="65">
        <v>56</v>
      </c>
      <c r="M21" s="66">
        <f t="shared" si="3"/>
        <v>97752.400000000009</v>
      </c>
      <c r="N21" s="66">
        <v>91225.8</v>
      </c>
      <c r="O21" s="66">
        <v>6526.6</v>
      </c>
    </row>
    <row r="22" spans="1:15" s="67" customFormat="1" ht="36.75" customHeight="1">
      <c r="A22" s="1">
        <v>12</v>
      </c>
      <c r="B22" s="64" t="s">
        <v>70</v>
      </c>
      <c r="C22" s="48">
        <v>100</v>
      </c>
      <c r="D22" s="64" t="s">
        <v>70</v>
      </c>
      <c r="E22" s="17">
        <v>41</v>
      </c>
      <c r="F22" s="65">
        <f t="shared" si="1"/>
        <v>73.214285714285708</v>
      </c>
      <c r="G22" s="66">
        <f t="shared" si="0"/>
        <v>6903.4000000000005</v>
      </c>
      <c r="H22" s="66">
        <v>6619.3</v>
      </c>
      <c r="I22" s="66">
        <v>284.10000000000002</v>
      </c>
      <c r="J22" s="65">
        <f t="shared" si="2"/>
        <v>7.0621283978705387</v>
      </c>
      <c r="K22" s="65">
        <v>14</v>
      </c>
      <c r="L22" s="65">
        <v>56</v>
      </c>
      <c r="M22" s="66">
        <f t="shared" si="3"/>
        <v>97752.400000000009</v>
      </c>
      <c r="N22" s="66">
        <v>91225.8</v>
      </c>
      <c r="O22" s="66">
        <v>6526.6</v>
      </c>
    </row>
    <row r="23" spans="1:15" s="67" customFormat="1" ht="34.5" customHeight="1">
      <c r="A23" s="1">
        <v>13</v>
      </c>
      <c r="B23" s="64" t="s">
        <v>71</v>
      </c>
      <c r="C23" s="48">
        <v>100</v>
      </c>
      <c r="D23" s="64" t="s">
        <v>71</v>
      </c>
      <c r="E23" s="17">
        <v>4</v>
      </c>
      <c r="F23" s="65">
        <f t="shared" si="1"/>
        <v>7.1428571428571423</v>
      </c>
      <c r="G23" s="66">
        <f t="shared" si="0"/>
        <v>2219.4</v>
      </c>
      <c r="H23" s="66">
        <v>2199</v>
      </c>
      <c r="I23" s="66">
        <v>20.399999999999999</v>
      </c>
      <c r="J23" s="65">
        <f t="shared" si="2"/>
        <v>2.2704301889263077</v>
      </c>
      <c r="K23" s="65">
        <v>14</v>
      </c>
      <c r="L23" s="65">
        <v>56</v>
      </c>
      <c r="M23" s="66">
        <f t="shared" si="3"/>
        <v>97752.400000000009</v>
      </c>
      <c r="N23" s="66">
        <v>91225.8</v>
      </c>
      <c r="O23" s="66">
        <v>6526.6</v>
      </c>
    </row>
    <row r="24" spans="1:15" s="67" customFormat="1" ht="35.25" customHeight="1">
      <c r="A24" s="1">
        <v>14</v>
      </c>
      <c r="B24" s="64" t="s">
        <v>72</v>
      </c>
      <c r="C24" s="48">
        <v>100</v>
      </c>
      <c r="D24" s="64" t="s">
        <v>72</v>
      </c>
      <c r="E24" s="17">
        <v>50</v>
      </c>
      <c r="F24" s="65">
        <f t="shared" si="1"/>
        <v>89.285714285714292</v>
      </c>
      <c r="G24" s="66">
        <f t="shared" si="0"/>
        <v>6358.2999999999993</v>
      </c>
      <c r="H24" s="66">
        <v>6109.9</v>
      </c>
      <c r="I24" s="66">
        <v>248.4</v>
      </c>
      <c r="J24" s="65">
        <f t="shared" si="2"/>
        <v>6.5044950303010456</v>
      </c>
      <c r="K24" s="65">
        <v>14</v>
      </c>
      <c r="L24" s="65">
        <v>56</v>
      </c>
      <c r="M24" s="66">
        <f t="shared" si="3"/>
        <v>97752.400000000009</v>
      </c>
      <c r="N24" s="66">
        <v>91225.8</v>
      </c>
      <c r="O24" s="66">
        <v>6526.6</v>
      </c>
    </row>
    <row r="25" spans="1:15" ht="39.6" customHeight="1">
      <c r="A25" s="56"/>
      <c r="B25" s="57" t="s">
        <v>73</v>
      </c>
      <c r="C25" s="58"/>
      <c r="D25" s="58"/>
      <c r="E25" s="59"/>
      <c r="F25" s="60"/>
      <c r="G25" s="61">
        <f>SUM(G11:G24)</f>
        <v>97752.4</v>
      </c>
      <c r="H25" s="61">
        <f>SUM(H11:H24)</f>
        <v>91225.8</v>
      </c>
      <c r="I25" s="61">
        <f>SUM(I11:I24)</f>
        <v>6526.6000000000013</v>
      </c>
      <c r="J25" s="61">
        <f>SUM(J11:J24)</f>
        <v>100</v>
      </c>
      <c r="K25" s="61"/>
      <c r="L25" s="62"/>
      <c r="M25" s="63"/>
      <c r="N25" s="62"/>
      <c r="O25" s="62"/>
    </row>
    <row r="26" spans="1:15" ht="29.25" customHeight="1">
      <c r="A26" s="89" t="s">
        <v>28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</row>
    <row r="27" spans="1:15" s="67" customFormat="1" ht="46.8">
      <c r="A27" s="69">
        <v>15</v>
      </c>
      <c r="B27" s="64" t="s">
        <v>74</v>
      </c>
      <c r="C27" s="70">
        <v>100</v>
      </c>
      <c r="D27" s="64" t="s">
        <v>74</v>
      </c>
      <c r="E27" s="117">
        <v>145</v>
      </c>
      <c r="F27" s="72">
        <f>E27/L27*100</f>
        <v>5.2365474900686166</v>
      </c>
      <c r="G27" s="73">
        <f>H27+I27</f>
        <v>18113.099999999999</v>
      </c>
      <c r="H27" s="73">
        <f>17363.5+56.3+384</f>
        <v>17803.8</v>
      </c>
      <c r="I27" s="73">
        <v>309.3</v>
      </c>
      <c r="J27" s="72">
        <f>G27/M27*100</f>
        <v>4.3590469880674965</v>
      </c>
      <c r="K27" s="72">
        <v>20</v>
      </c>
      <c r="L27" s="72">
        <f>SUM(E27:E46)</f>
        <v>2769</v>
      </c>
      <c r="M27" s="73">
        <f>N27+O27</f>
        <v>415528.9</v>
      </c>
      <c r="N27" s="73">
        <v>407162.9</v>
      </c>
      <c r="O27" s="73">
        <v>8366</v>
      </c>
    </row>
    <row r="28" spans="1:15" s="67" customFormat="1" ht="31.2">
      <c r="A28" s="69">
        <v>16</v>
      </c>
      <c r="B28" s="64" t="s">
        <v>75</v>
      </c>
      <c r="C28" s="70">
        <v>100</v>
      </c>
      <c r="D28" s="64" t="s">
        <v>75</v>
      </c>
      <c r="E28" s="117">
        <v>67</v>
      </c>
      <c r="F28" s="72">
        <f t="shared" ref="F28:F46" si="4">E28/L28*100</f>
        <v>55.833333333333336</v>
      </c>
      <c r="G28" s="73">
        <f t="shared" ref="G28:G46" si="5">H28+I28</f>
        <v>22451.9</v>
      </c>
      <c r="H28" s="73">
        <f>21964+281</f>
        <v>22245</v>
      </c>
      <c r="I28" s="73">
        <v>206.9</v>
      </c>
      <c r="J28" s="72">
        <f>G28/M28*100</f>
        <v>5.4032102219604941</v>
      </c>
      <c r="K28" s="72">
        <v>20</v>
      </c>
      <c r="L28" s="72">
        <v>120</v>
      </c>
      <c r="M28" s="73">
        <f t="shared" ref="M28:M46" si="6">N28+O28</f>
        <v>415528.9</v>
      </c>
      <c r="N28" s="73">
        <v>407162.9</v>
      </c>
      <c r="O28" s="73">
        <v>8366</v>
      </c>
    </row>
    <row r="29" spans="1:15" s="67" customFormat="1" ht="46.8">
      <c r="A29" s="69">
        <v>17</v>
      </c>
      <c r="B29" s="64" t="s">
        <v>76</v>
      </c>
      <c r="C29" s="70">
        <v>100</v>
      </c>
      <c r="D29" s="64" t="s">
        <v>76</v>
      </c>
      <c r="E29" s="117">
        <v>127</v>
      </c>
      <c r="F29" s="72">
        <f t="shared" si="4"/>
        <v>105.83333333333333</v>
      </c>
      <c r="G29" s="73">
        <f t="shared" si="5"/>
        <v>19268.8</v>
      </c>
      <c r="H29" s="73">
        <f>18573.3+58.5+500</f>
        <v>19131.8</v>
      </c>
      <c r="I29" s="73">
        <v>137</v>
      </c>
      <c r="J29" s="72">
        <f t="shared" ref="J29:J46" si="7">G29/M29*100</f>
        <v>4.6371744540512099</v>
      </c>
      <c r="K29" s="72">
        <v>20</v>
      </c>
      <c r="L29" s="72">
        <v>120</v>
      </c>
      <c r="M29" s="73">
        <f t="shared" si="6"/>
        <v>415528.9</v>
      </c>
      <c r="N29" s="73">
        <v>407162.9</v>
      </c>
      <c r="O29" s="73">
        <v>8366</v>
      </c>
    </row>
    <row r="30" spans="1:15" s="67" customFormat="1" ht="46.8">
      <c r="A30" s="69">
        <v>18</v>
      </c>
      <c r="B30" s="64" t="s">
        <v>77</v>
      </c>
      <c r="C30" s="70">
        <v>100</v>
      </c>
      <c r="D30" s="64" t="s">
        <v>77</v>
      </c>
      <c r="E30" s="117">
        <f>54+18</f>
        <v>72</v>
      </c>
      <c r="F30" s="72">
        <f t="shared" si="4"/>
        <v>60</v>
      </c>
      <c r="G30" s="73">
        <f t="shared" si="5"/>
        <v>16082.100000000002</v>
      </c>
      <c r="H30" s="73">
        <f>1626.2+13886.5+35.7+253</f>
        <v>15801.400000000001</v>
      </c>
      <c r="I30" s="73">
        <v>280.7</v>
      </c>
      <c r="J30" s="72">
        <f t="shared" si="7"/>
        <v>3.8702723204090015</v>
      </c>
      <c r="K30" s="72">
        <v>20</v>
      </c>
      <c r="L30" s="72">
        <v>120</v>
      </c>
      <c r="M30" s="73">
        <f t="shared" si="6"/>
        <v>415528.9</v>
      </c>
      <c r="N30" s="73">
        <v>407162.9</v>
      </c>
      <c r="O30" s="73">
        <v>8366</v>
      </c>
    </row>
    <row r="31" spans="1:15" s="67" customFormat="1" ht="46.8">
      <c r="A31" s="69">
        <v>19</v>
      </c>
      <c r="B31" s="64" t="s">
        <v>78</v>
      </c>
      <c r="C31" s="70">
        <v>100</v>
      </c>
      <c r="D31" s="64" t="s">
        <v>78</v>
      </c>
      <c r="E31" s="117">
        <f>61+15</f>
        <v>76</v>
      </c>
      <c r="F31" s="72">
        <f t="shared" si="4"/>
        <v>63.333333333333329</v>
      </c>
      <c r="G31" s="73">
        <f t="shared" si="5"/>
        <v>17678.5</v>
      </c>
      <c r="H31" s="73">
        <f>1439.5+15652+25.6+308</f>
        <v>17425.099999999999</v>
      </c>
      <c r="I31" s="73">
        <v>253.4</v>
      </c>
      <c r="J31" s="72">
        <f t="shared" si="7"/>
        <v>4.254457391531612</v>
      </c>
      <c r="K31" s="72">
        <v>20</v>
      </c>
      <c r="L31" s="72">
        <v>120</v>
      </c>
      <c r="M31" s="73">
        <f t="shared" si="6"/>
        <v>415528.9</v>
      </c>
      <c r="N31" s="73">
        <v>407162.9</v>
      </c>
      <c r="O31" s="73">
        <v>8366</v>
      </c>
    </row>
    <row r="32" spans="1:15" s="67" customFormat="1" ht="46.8">
      <c r="A32" s="69">
        <v>20</v>
      </c>
      <c r="B32" s="64" t="s">
        <v>79</v>
      </c>
      <c r="C32" s="70">
        <v>100</v>
      </c>
      <c r="D32" s="64" t="s">
        <v>79</v>
      </c>
      <c r="E32" s="117">
        <f>42+15</f>
        <v>57</v>
      </c>
      <c r="F32" s="72">
        <f t="shared" si="4"/>
        <v>47.5</v>
      </c>
      <c r="G32" s="73">
        <f t="shared" si="5"/>
        <v>15965.6</v>
      </c>
      <c r="H32" s="73">
        <f>1146.6+14410.6+22+207</f>
        <v>15786.2</v>
      </c>
      <c r="I32" s="73">
        <v>179.4</v>
      </c>
      <c r="J32" s="72">
        <f t="shared" si="7"/>
        <v>3.8422357626629577</v>
      </c>
      <c r="K32" s="72">
        <v>20</v>
      </c>
      <c r="L32" s="72">
        <v>120</v>
      </c>
      <c r="M32" s="73">
        <f t="shared" si="6"/>
        <v>415528.9</v>
      </c>
      <c r="N32" s="73">
        <v>407162.9</v>
      </c>
      <c r="O32" s="73">
        <v>8366</v>
      </c>
    </row>
    <row r="33" spans="1:15" s="67" customFormat="1" ht="46.8">
      <c r="A33" s="69">
        <v>21</v>
      </c>
      <c r="B33" s="64" t="s">
        <v>80</v>
      </c>
      <c r="C33" s="70">
        <v>100</v>
      </c>
      <c r="D33" s="64" t="s">
        <v>80</v>
      </c>
      <c r="E33" s="117">
        <v>86</v>
      </c>
      <c r="F33" s="72">
        <f t="shared" si="4"/>
        <v>71.666666666666671</v>
      </c>
      <c r="G33" s="73">
        <f t="shared" si="5"/>
        <v>17381.7</v>
      </c>
      <c r="H33" s="73">
        <f>16907+44+155</f>
        <v>17106</v>
      </c>
      <c r="I33" s="73">
        <v>275.7</v>
      </c>
      <c r="J33" s="72">
        <f t="shared" si="7"/>
        <v>4.18303034999491</v>
      </c>
      <c r="K33" s="72">
        <v>20</v>
      </c>
      <c r="L33" s="72">
        <v>120</v>
      </c>
      <c r="M33" s="73">
        <f t="shared" si="6"/>
        <v>415528.9</v>
      </c>
      <c r="N33" s="73">
        <v>407162.9</v>
      </c>
      <c r="O33" s="73">
        <v>8366</v>
      </c>
    </row>
    <row r="34" spans="1:15" s="67" customFormat="1" ht="46.8">
      <c r="A34" s="69">
        <v>22</v>
      </c>
      <c r="B34" s="64" t="s">
        <v>81</v>
      </c>
      <c r="C34" s="70">
        <v>100</v>
      </c>
      <c r="D34" s="64" t="s">
        <v>81</v>
      </c>
      <c r="E34" s="117">
        <v>175</v>
      </c>
      <c r="F34" s="72">
        <f t="shared" si="4"/>
        <v>145.83333333333331</v>
      </c>
      <c r="G34" s="73">
        <f t="shared" si="5"/>
        <v>21107</v>
      </c>
      <c r="H34" s="73">
        <f>20335.7+35.7+365</f>
        <v>20736.400000000001</v>
      </c>
      <c r="I34" s="73">
        <v>370.6</v>
      </c>
      <c r="J34" s="72">
        <f t="shared" si="7"/>
        <v>5.0795504235686124</v>
      </c>
      <c r="K34" s="72">
        <v>20</v>
      </c>
      <c r="L34" s="72">
        <v>120</v>
      </c>
      <c r="M34" s="73">
        <f t="shared" si="6"/>
        <v>415528.9</v>
      </c>
      <c r="N34" s="73">
        <v>407162.9</v>
      </c>
      <c r="O34" s="73">
        <v>8366</v>
      </c>
    </row>
    <row r="35" spans="1:15" s="67" customFormat="1" ht="46.8">
      <c r="A35" s="69">
        <v>23</v>
      </c>
      <c r="B35" s="64" t="s">
        <v>82</v>
      </c>
      <c r="C35" s="70">
        <v>100</v>
      </c>
      <c r="D35" s="64" t="s">
        <v>82</v>
      </c>
      <c r="E35" s="117">
        <f>116+22</f>
        <v>138</v>
      </c>
      <c r="F35" s="72">
        <f t="shared" si="4"/>
        <v>114.99999999999999</v>
      </c>
      <c r="G35" s="73">
        <f t="shared" si="5"/>
        <v>19678</v>
      </c>
      <c r="H35" s="73">
        <f>1660.9+17200.1+68.8+290</f>
        <v>19219.8</v>
      </c>
      <c r="I35" s="73">
        <v>458.2</v>
      </c>
      <c r="J35" s="72">
        <f t="shared" si="7"/>
        <v>4.7356513590270133</v>
      </c>
      <c r="K35" s="72">
        <v>20</v>
      </c>
      <c r="L35" s="72">
        <v>120</v>
      </c>
      <c r="M35" s="73">
        <f t="shared" si="6"/>
        <v>415528.9</v>
      </c>
      <c r="N35" s="73">
        <v>407162.9</v>
      </c>
      <c r="O35" s="73">
        <v>8366</v>
      </c>
    </row>
    <row r="36" spans="1:15" s="67" customFormat="1" ht="46.8">
      <c r="A36" s="69">
        <v>24</v>
      </c>
      <c r="B36" s="64" t="s">
        <v>83</v>
      </c>
      <c r="C36" s="70">
        <v>100</v>
      </c>
      <c r="D36" s="64" t="s">
        <v>83</v>
      </c>
      <c r="E36" s="117">
        <f>45+7</f>
        <v>52</v>
      </c>
      <c r="F36" s="72">
        <f t="shared" si="4"/>
        <v>43.333333333333336</v>
      </c>
      <c r="G36" s="73">
        <f t="shared" si="5"/>
        <v>15645.199999999999</v>
      </c>
      <c r="H36" s="73">
        <f>1126.9+14247.8+18.7+131</f>
        <v>15524.4</v>
      </c>
      <c r="I36" s="73">
        <v>120.8</v>
      </c>
      <c r="J36" s="72">
        <f t="shared" si="7"/>
        <v>3.7651292124326363</v>
      </c>
      <c r="K36" s="72">
        <v>20</v>
      </c>
      <c r="L36" s="72">
        <v>120</v>
      </c>
      <c r="M36" s="73">
        <f t="shared" si="6"/>
        <v>415528.9</v>
      </c>
      <c r="N36" s="73">
        <v>407162.9</v>
      </c>
      <c r="O36" s="73">
        <v>8366</v>
      </c>
    </row>
    <row r="37" spans="1:15" s="67" customFormat="1" ht="46.8">
      <c r="A37" s="69">
        <v>25</v>
      </c>
      <c r="B37" s="64" t="s">
        <v>84</v>
      </c>
      <c r="C37" s="70">
        <v>100</v>
      </c>
      <c r="D37" s="64" t="s">
        <v>84</v>
      </c>
      <c r="E37" s="117">
        <f>142+55</f>
        <v>197</v>
      </c>
      <c r="F37" s="72">
        <f t="shared" si="4"/>
        <v>164.16666666666666</v>
      </c>
      <c r="G37" s="73">
        <f t="shared" si="5"/>
        <v>27385.200000000001</v>
      </c>
      <c r="H37" s="73">
        <f>3223.6+23079.2+53.4+480</f>
        <v>26836.2</v>
      </c>
      <c r="I37" s="73">
        <v>549</v>
      </c>
      <c r="J37" s="72">
        <f t="shared" si="7"/>
        <v>6.590444130360126</v>
      </c>
      <c r="K37" s="72">
        <v>20</v>
      </c>
      <c r="L37" s="72">
        <v>120</v>
      </c>
      <c r="M37" s="73">
        <f t="shared" si="6"/>
        <v>415528.9</v>
      </c>
      <c r="N37" s="73">
        <v>407162.9</v>
      </c>
      <c r="O37" s="73">
        <v>8366</v>
      </c>
    </row>
    <row r="38" spans="1:15" s="67" customFormat="1" ht="46.8">
      <c r="A38" s="69">
        <v>26</v>
      </c>
      <c r="B38" s="64" t="s">
        <v>85</v>
      </c>
      <c r="C38" s="70">
        <v>100</v>
      </c>
      <c r="D38" s="64" t="s">
        <v>85</v>
      </c>
      <c r="E38" s="117">
        <v>37</v>
      </c>
      <c r="F38" s="72">
        <f t="shared" si="4"/>
        <v>30.833333333333336</v>
      </c>
      <c r="G38" s="73">
        <f t="shared" si="5"/>
        <v>11791.599999999999</v>
      </c>
      <c r="H38" s="73">
        <f>11543.8+156</f>
        <v>11699.8</v>
      </c>
      <c r="I38" s="73">
        <v>91.8</v>
      </c>
      <c r="J38" s="72">
        <f t="shared" si="7"/>
        <v>2.83773282676608</v>
      </c>
      <c r="K38" s="72">
        <v>20</v>
      </c>
      <c r="L38" s="72">
        <v>120</v>
      </c>
      <c r="M38" s="73">
        <f t="shared" si="6"/>
        <v>415528.9</v>
      </c>
      <c r="N38" s="73">
        <v>407162.9</v>
      </c>
      <c r="O38" s="73">
        <v>8366</v>
      </c>
    </row>
    <row r="39" spans="1:15" s="67" customFormat="1" ht="46.8">
      <c r="A39" s="69">
        <v>27</v>
      </c>
      <c r="B39" s="64" t="s">
        <v>86</v>
      </c>
      <c r="C39" s="70">
        <v>100</v>
      </c>
      <c r="D39" s="64" t="s">
        <v>86</v>
      </c>
      <c r="E39" s="117">
        <f>124+39</f>
        <v>163</v>
      </c>
      <c r="F39" s="72">
        <f t="shared" si="4"/>
        <v>135.83333333333334</v>
      </c>
      <c r="G39" s="73">
        <f t="shared" si="5"/>
        <v>20079.700000000004</v>
      </c>
      <c r="H39" s="73">
        <f>2407.4+16814.4+38.4+421</f>
        <v>19681.200000000004</v>
      </c>
      <c r="I39" s="73">
        <v>398.5</v>
      </c>
      <c r="J39" s="72">
        <f t="shared" si="7"/>
        <v>4.832323335392557</v>
      </c>
      <c r="K39" s="72">
        <v>20</v>
      </c>
      <c r="L39" s="72">
        <v>120</v>
      </c>
      <c r="M39" s="73">
        <f t="shared" si="6"/>
        <v>415528.9</v>
      </c>
      <c r="N39" s="73">
        <v>407162.9</v>
      </c>
      <c r="O39" s="73">
        <v>8366</v>
      </c>
    </row>
    <row r="40" spans="1:15" s="67" customFormat="1" ht="46.8">
      <c r="A40" s="69">
        <v>28</v>
      </c>
      <c r="B40" s="64" t="s">
        <v>87</v>
      </c>
      <c r="C40" s="70">
        <v>100</v>
      </c>
      <c r="D40" s="64" t="s">
        <v>87</v>
      </c>
      <c r="E40" s="117">
        <f>35+6</f>
        <v>41</v>
      </c>
      <c r="F40" s="72">
        <f t="shared" si="4"/>
        <v>34.166666666666664</v>
      </c>
      <c r="G40" s="73">
        <f t="shared" si="5"/>
        <v>12323.900000000001</v>
      </c>
      <c r="H40" s="73">
        <f>1175.2+10847.5+27+139</f>
        <v>12188.7</v>
      </c>
      <c r="I40" s="73">
        <v>135.19999999999999</v>
      </c>
      <c r="J40" s="72">
        <f t="shared" si="7"/>
        <v>2.9658346266649565</v>
      </c>
      <c r="K40" s="72">
        <v>20</v>
      </c>
      <c r="L40" s="72">
        <v>120</v>
      </c>
      <c r="M40" s="73">
        <f t="shared" si="6"/>
        <v>415528.9</v>
      </c>
      <c r="N40" s="73">
        <v>407162.9</v>
      </c>
      <c r="O40" s="73">
        <v>8366</v>
      </c>
    </row>
    <row r="41" spans="1:15" s="67" customFormat="1" ht="46.8">
      <c r="A41" s="69">
        <v>29</v>
      </c>
      <c r="B41" s="64" t="s">
        <v>88</v>
      </c>
      <c r="C41" s="70">
        <v>100</v>
      </c>
      <c r="D41" s="64" t="s">
        <v>88</v>
      </c>
      <c r="E41" s="117">
        <v>24</v>
      </c>
      <c r="F41" s="72">
        <f t="shared" si="4"/>
        <v>20</v>
      </c>
      <c r="G41" s="73">
        <f t="shared" si="5"/>
        <v>8099.9000000000005</v>
      </c>
      <c r="H41" s="73">
        <f>7922.2+5.6+106</f>
        <v>8033.8</v>
      </c>
      <c r="I41" s="73">
        <v>66.099999999999994</v>
      </c>
      <c r="J41" s="72">
        <f t="shared" si="7"/>
        <v>1.9492988333663437</v>
      </c>
      <c r="K41" s="72">
        <v>20</v>
      </c>
      <c r="L41" s="72">
        <v>120</v>
      </c>
      <c r="M41" s="73">
        <f t="shared" si="6"/>
        <v>415528.9</v>
      </c>
      <c r="N41" s="73">
        <v>407162.9</v>
      </c>
      <c r="O41" s="73">
        <v>8366</v>
      </c>
    </row>
    <row r="42" spans="1:15" s="67" customFormat="1" ht="31.2">
      <c r="A42" s="69">
        <v>30</v>
      </c>
      <c r="B42" s="64" t="s">
        <v>89</v>
      </c>
      <c r="C42" s="70">
        <v>100</v>
      </c>
      <c r="D42" s="64" t="s">
        <v>89</v>
      </c>
      <c r="E42" s="117">
        <f>41+13</f>
        <v>54</v>
      </c>
      <c r="F42" s="72">
        <f t="shared" si="4"/>
        <v>45</v>
      </c>
      <c r="G42" s="73">
        <f t="shared" si="5"/>
        <v>12562.6</v>
      </c>
      <c r="H42" s="73">
        <f>1431.9+10797.7+10.8+103</f>
        <v>12343.4</v>
      </c>
      <c r="I42" s="73">
        <v>219.2</v>
      </c>
      <c r="J42" s="72">
        <f t="shared" si="7"/>
        <v>3.0232794879008416</v>
      </c>
      <c r="K42" s="72">
        <v>20</v>
      </c>
      <c r="L42" s="72">
        <v>120</v>
      </c>
      <c r="M42" s="73">
        <f t="shared" si="6"/>
        <v>415528.9</v>
      </c>
      <c r="N42" s="73">
        <v>407162.9</v>
      </c>
      <c r="O42" s="73">
        <v>8366</v>
      </c>
    </row>
    <row r="43" spans="1:15" s="67" customFormat="1" ht="46.8">
      <c r="A43" s="69">
        <v>31</v>
      </c>
      <c r="B43" s="64" t="s">
        <v>90</v>
      </c>
      <c r="C43" s="70">
        <v>100</v>
      </c>
      <c r="D43" s="64" t="s">
        <v>90</v>
      </c>
      <c r="E43" s="117">
        <f>29+10</f>
        <v>39</v>
      </c>
      <c r="F43" s="72">
        <f t="shared" si="4"/>
        <v>32.5</v>
      </c>
      <c r="G43" s="73">
        <f t="shared" si="5"/>
        <v>10756</v>
      </c>
      <c r="H43" s="73">
        <f>1134.5+9304.6+19.4+169</f>
        <v>10627.5</v>
      </c>
      <c r="I43" s="73">
        <v>128.5</v>
      </c>
      <c r="J43" s="72">
        <f t="shared" si="7"/>
        <v>2.5885082842613349</v>
      </c>
      <c r="K43" s="72">
        <v>20</v>
      </c>
      <c r="L43" s="72">
        <v>120</v>
      </c>
      <c r="M43" s="73">
        <f t="shared" si="6"/>
        <v>415528.9</v>
      </c>
      <c r="N43" s="73">
        <v>407162.9</v>
      </c>
      <c r="O43" s="73">
        <v>8366</v>
      </c>
    </row>
    <row r="44" spans="1:15" s="67" customFormat="1" ht="46.8">
      <c r="A44" s="69">
        <v>32</v>
      </c>
      <c r="B44" s="64" t="s">
        <v>91</v>
      </c>
      <c r="C44" s="70">
        <v>100</v>
      </c>
      <c r="D44" s="64" t="s">
        <v>91</v>
      </c>
      <c r="E44" s="117">
        <v>15</v>
      </c>
      <c r="F44" s="72">
        <f t="shared" si="4"/>
        <v>12.5</v>
      </c>
      <c r="G44" s="73">
        <f t="shared" si="5"/>
        <v>6195.9999999999991</v>
      </c>
      <c r="H44" s="73">
        <f>6091.4+10.2+46</f>
        <v>6147.5999999999995</v>
      </c>
      <c r="I44" s="73">
        <v>48.4</v>
      </c>
      <c r="J44" s="72">
        <f t="shared" si="7"/>
        <v>1.4911116892230596</v>
      </c>
      <c r="K44" s="72">
        <v>20</v>
      </c>
      <c r="L44" s="72">
        <v>120</v>
      </c>
      <c r="M44" s="73">
        <f t="shared" si="6"/>
        <v>415528.9</v>
      </c>
      <c r="N44" s="73">
        <v>407162.9</v>
      </c>
      <c r="O44" s="73">
        <v>8366</v>
      </c>
    </row>
    <row r="45" spans="1:15" s="67" customFormat="1" ht="46.8">
      <c r="A45" s="69">
        <v>33</v>
      </c>
      <c r="B45" s="64" t="s">
        <v>92</v>
      </c>
      <c r="C45" s="70">
        <v>100</v>
      </c>
      <c r="D45" s="64" t="s">
        <v>92</v>
      </c>
      <c r="E45" s="117">
        <v>17</v>
      </c>
      <c r="F45" s="72">
        <f t="shared" si="4"/>
        <v>14.166666666666666</v>
      </c>
      <c r="G45" s="73">
        <f t="shared" si="5"/>
        <v>7468.3</v>
      </c>
      <c r="H45" s="73">
        <f>7303.8+5.4+132</f>
        <v>7441.2</v>
      </c>
      <c r="I45" s="73">
        <v>27.1</v>
      </c>
      <c r="J45" s="72">
        <f t="shared" si="7"/>
        <v>1.7972997786676208</v>
      </c>
      <c r="K45" s="72">
        <v>20</v>
      </c>
      <c r="L45" s="72">
        <v>120</v>
      </c>
      <c r="M45" s="73">
        <f t="shared" si="6"/>
        <v>415528.9</v>
      </c>
      <c r="N45" s="73">
        <v>407162.9</v>
      </c>
      <c r="O45" s="73">
        <v>8366</v>
      </c>
    </row>
    <row r="46" spans="1:15" s="67" customFormat="1" ht="46.8">
      <c r="A46" s="69">
        <v>34</v>
      </c>
      <c r="B46" s="64" t="s">
        <v>93</v>
      </c>
      <c r="C46" s="70">
        <v>100</v>
      </c>
      <c r="D46" s="64" t="s">
        <v>93</v>
      </c>
      <c r="E46" s="117">
        <f>1104+83</f>
        <v>1187</v>
      </c>
      <c r="F46" s="72">
        <f t="shared" si="4"/>
        <v>989.16666666666674</v>
      </c>
      <c r="G46" s="73">
        <f t="shared" si="5"/>
        <v>115493.79999999999</v>
      </c>
      <c r="H46" s="73">
        <f>7614.7+101227.5+463.4+2078</f>
        <v>111383.59999999999</v>
      </c>
      <c r="I46" s="73">
        <v>4110.2</v>
      </c>
      <c r="J46" s="72">
        <f t="shared" si="7"/>
        <v>27.794408523691128</v>
      </c>
      <c r="K46" s="72">
        <v>20</v>
      </c>
      <c r="L46" s="72">
        <v>120</v>
      </c>
      <c r="M46" s="73">
        <f t="shared" si="6"/>
        <v>415528.9</v>
      </c>
      <c r="N46" s="73">
        <v>407162.9</v>
      </c>
      <c r="O46" s="73">
        <v>8366</v>
      </c>
    </row>
    <row r="47" spans="1:15" ht="58.5" customHeight="1">
      <c r="A47" s="68"/>
      <c r="B47" s="39"/>
      <c r="C47" s="21"/>
      <c r="D47" s="21"/>
      <c r="E47" s="27"/>
      <c r="F47" s="30"/>
      <c r="G47" s="37">
        <f>SUM(G27:G46)</f>
        <v>415528.9</v>
      </c>
      <c r="H47" s="37">
        <f>SUM(H27:H46)</f>
        <v>407162.89999999997</v>
      </c>
      <c r="I47" s="37">
        <f>SUM(I27:I46)</f>
        <v>8366</v>
      </c>
      <c r="J47" s="30"/>
      <c r="K47" s="51"/>
      <c r="L47" s="51"/>
      <c r="M47" s="30"/>
      <c r="N47" s="37"/>
      <c r="O47" s="37"/>
    </row>
    <row r="48" spans="1:15" ht="29.25" customHeight="1">
      <c r="A48" s="89" t="s">
        <v>29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1:17" ht="58.5" customHeight="1">
      <c r="A49" s="12"/>
      <c r="B49" s="39"/>
      <c r="C49" s="21"/>
      <c r="D49" s="21"/>
      <c r="E49" s="27"/>
      <c r="F49" s="3"/>
      <c r="G49" s="37"/>
      <c r="H49" s="37"/>
      <c r="I49" s="37"/>
      <c r="J49" s="3"/>
      <c r="K49" s="23"/>
      <c r="L49" s="23"/>
      <c r="M49" s="3"/>
      <c r="N49" s="37"/>
      <c r="O49" s="37"/>
    </row>
    <row r="50" spans="1:17" ht="33" customHeight="1">
      <c r="A50" s="92" t="s">
        <v>30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7" s="67" customFormat="1" ht="20.25" customHeight="1">
      <c r="A51" s="69">
        <v>35</v>
      </c>
      <c r="B51" s="64" t="s">
        <v>94</v>
      </c>
      <c r="C51" s="70">
        <v>100</v>
      </c>
      <c r="D51" s="64" t="s">
        <v>94</v>
      </c>
      <c r="E51" s="71">
        <v>2</v>
      </c>
      <c r="F51" s="72">
        <f>E51/L51*100</f>
        <v>100</v>
      </c>
      <c r="G51" s="73">
        <f>H51</f>
        <v>11131.1</v>
      </c>
      <c r="H51" s="73">
        <f>11131.1</f>
        <v>11131.1</v>
      </c>
      <c r="I51" s="73">
        <v>0</v>
      </c>
      <c r="J51" s="72">
        <f>G51/M51*100</f>
        <v>100</v>
      </c>
      <c r="K51" s="72">
        <v>1</v>
      </c>
      <c r="L51" s="72">
        <v>2</v>
      </c>
      <c r="M51" s="73">
        <f>N51+O51</f>
        <v>11131.1</v>
      </c>
      <c r="N51" s="73">
        <v>11131.1</v>
      </c>
      <c r="O51" s="73">
        <v>0</v>
      </c>
    </row>
    <row r="52" spans="1:17">
      <c r="A52" s="93" t="s">
        <v>17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</row>
    <row r="53" spans="1:17">
      <c r="A53" s="11"/>
      <c r="B53" s="11"/>
      <c r="C53" s="22"/>
      <c r="D53" s="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7" ht="15.6" customHeight="1">
      <c r="A54" s="92" t="s">
        <v>31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7" ht="27" customHeight="1">
      <c r="A55" s="42"/>
      <c r="B55" s="10"/>
      <c r="C55" s="23"/>
      <c r="D55" s="1"/>
      <c r="E55" s="25"/>
      <c r="F55" s="25"/>
      <c r="G55" s="26"/>
      <c r="H55" s="26"/>
      <c r="I55" s="26"/>
      <c r="J55" s="26"/>
      <c r="K55" s="26"/>
      <c r="L55" s="26"/>
      <c r="M55" s="26"/>
      <c r="N55" s="26"/>
      <c r="O55" s="26"/>
    </row>
    <row r="56" spans="1:17">
      <c r="A56" s="92" t="s">
        <v>18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Q56" s="41"/>
    </row>
    <row r="57" spans="1:17" ht="21.6" customHeight="1">
      <c r="A57" s="42"/>
      <c r="B57" s="10"/>
      <c r="C57" s="23"/>
      <c r="D57" s="1"/>
      <c r="E57" s="25"/>
      <c r="F57" s="25"/>
      <c r="G57" s="26"/>
      <c r="H57" s="26"/>
      <c r="I57" s="26"/>
      <c r="J57" s="26"/>
      <c r="K57" s="26"/>
      <c r="L57" s="26"/>
      <c r="M57" s="26"/>
      <c r="N57" s="26"/>
      <c r="O57" s="26"/>
    </row>
    <row r="58" spans="1:17">
      <c r="A58" s="92" t="s">
        <v>32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Q58" s="41"/>
    </row>
    <row r="59" spans="1:17" ht="79.5" customHeight="1">
      <c r="A59" s="42"/>
      <c r="B59" s="21" t="s">
        <v>95</v>
      </c>
      <c r="C59" s="51">
        <v>100</v>
      </c>
      <c r="D59" s="74" t="s">
        <v>96</v>
      </c>
      <c r="E59" s="30">
        <v>258381</v>
      </c>
      <c r="F59" s="30">
        <v>100</v>
      </c>
      <c r="G59" s="75">
        <v>32350.81</v>
      </c>
      <c r="H59" s="75">
        <v>28658.31</v>
      </c>
      <c r="I59" s="75">
        <v>3692.5</v>
      </c>
      <c r="J59" s="75">
        <v>100</v>
      </c>
      <c r="K59" s="75">
        <v>100</v>
      </c>
      <c r="L59" s="75">
        <v>258381</v>
      </c>
      <c r="M59" s="75">
        <v>32350.31</v>
      </c>
      <c r="N59" s="75">
        <v>28658.31</v>
      </c>
      <c r="O59" s="75">
        <v>3692.5</v>
      </c>
    </row>
    <row r="60" spans="1:17">
      <c r="A60" s="88" t="s">
        <v>33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>
      <c r="A61" s="1">
        <v>1</v>
      </c>
      <c r="B61" s="9"/>
      <c r="C61" s="17"/>
      <c r="D61" s="1"/>
      <c r="E61" s="15"/>
      <c r="F61" s="15"/>
      <c r="G61" s="16"/>
      <c r="H61" s="16"/>
      <c r="I61" s="16"/>
      <c r="J61" s="16"/>
      <c r="K61" s="15"/>
      <c r="L61" s="15"/>
      <c r="M61" s="16"/>
      <c r="N61" s="16"/>
      <c r="O61" s="16"/>
    </row>
    <row r="62" spans="1:17">
      <c r="A62" s="88" t="s">
        <v>34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7">
      <c r="A63" s="1"/>
      <c r="B63" s="9"/>
      <c r="C63" s="17"/>
      <c r="D63" s="1"/>
      <c r="E63" s="15"/>
      <c r="F63" s="15"/>
      <c r="G63" s="16"/>
      <c r="H63" s="16"/>
      <c r="I63" s="16"/>
      <c r="J63" s="16"/>
      <c r="K63" s="15"/>
      <c r="L63" s="15"/>
      <c r="M63" s="16"/>
      <c r="N63" s="16"/>
      <c r="O63" s="16"/>
    </row>
    <row r="64" spans="1:17">
      <c r="A64" s="88" t="s">
        <v>35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>
      <c r="A65" s="1"/>
      <c r="B65" s="9"/>
      <c r="C65" s="17"/>
      <c r="D65" s="1"/>
      <c r="E65" s="15"/>
      <c r="F65" s="15"/>
      <c r="G65" s="16"/>
      <c r="H65" s="16"/>
      <c r="I65" s="16"/>
      <c r="J65" s="16"/>
      <c r="K65" s="15"/>
      <c r="L65" s="15"/>
      <c r="M65" s="16"/>
      <c r="N65" s="16"/>
      <c r="O65" s="16"/>
    </row>
    <row r="66" spans="1:15" ht="15.6" customHeight="1">
      <c r="A66" s="88" t="s">
        <v>36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>
      <c r="A67" s="1"/>
      <c r="B67" s="9"/>
      <c r="C67" s="17"/>
      <c r="D67" s="1"/>
      <c r="E67" s="15"/>
      <c r="F67" s="15"/>
      <c r="G67" s="16"/>
      <c r="H67" s="16"/>
      <c r="I67" s="16"/>
      <c r="J67" s="16"/>
      <c r="K67" s="15"/>
      <c r="L67" s="15"/>
      <c r="M67" s="16"/>
      <c r="N67" s="16"/>
      <c r="O67" s="16"/>
    </row>
    <row r="68" spans="1:15">
      <c r="A68" s="88" t="s">
        <v>37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>
      <c r="A69" s="1"/>
      <c r="B69" s="9"/>
      <c r="C69" s="17"/>
      <c r="D69" s="1"/>
      <c r="E69" s="15"/>
      <c r="F69" s="15"/>
      <c r="G69" s="16"/>
      <c r="H69" s="16"/>
      <c r="I69" s="16"/>
      <c r="J69" s="16"/>
      <c r="K69" s="15"/>
      <c r="L69" s="15"/>
      <c r="M69" s="16"/>
      <c r="N69" s="16"/>
      <c r="O69" s="16"/>
    </row>
    <row r="70" spans="1:15" ht="30.75" customHeight="1">
      <c r="A70" s="88" t="s">
        <v>38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30.75" customHeight="1">
      <c r="A71" s="1"/>
      <c r="B71" s="9"/>
      <c r="C71" s="17"/>
      <c r="D71" s="1"/>
      <c r="E71" s="15"/>
      <c r="F71" s="15"/>
      <c r="G71" s="16"/>
      <c r="H71" s="16"/>
      <c r="I71" s="16"/>
      <c r="J71" s="16"/>
      <c r="K71" s="15"/>
      <c r="L71" s="15"/>
      <c r="M71" s="16"/>
      <c r="N71" s="16"/>
      <c r="O71" s="16"/>
    </row>
    <row r="72" spans="1:15" ht="30.75" customHeight="1">
      <c r="A72" s="88" t="s">
        <v>39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30.75" customHeight="1">
      <c r="A73" s="1"/>
      <c r="B73" s="9"/>
      <c r="C73" s="17"/>
      <c r="D73" s="1"/>
      <c r="E73" s="15"/>
      <c r="F73" s="15"/>
      <c r="G73" s="16"/>
      <c r="H73" s="16"/>
      <c r="I73" s="16"/>
      <c r="J73" s="16"/>
      <c r="K73" s="15"/>
      <c r="L73" s="15"/>
      <c r="M73" s="16"/>
      <c r="N73" s="16"/>
      <c r="O73" s="16"/>
    </row>
    <row r="74" spans="1:15" ht="30.75" customHeight="1">
      <c r="A74" s="88" t="s">
        <v>38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30.75" customHeight="1">
      <c r="A75" s="1"/>
      <c r="B75" s="9"/>
      <c r="C75" s="17"/>
      <c r="D75" s="1"/>
      <c r="E75" s="15"/>
      <c r="F75" s="15"/>
      <c r="G75" s="16"/>
      <c r="H75" s="16"/>
      <c r="I75" s="16"/>
      <c r="J75" s="16"/>
      <c r="K75" s="15"/>
      <c r="L75" s="15"/>
      <c r="M75" s="16"/>
      <c r="N75" s="16"/>
      <c r="O75" s="16"/>
    </row>
    <row r="76" spans="1:15" ht="29.25" customHeight="1">
      <c r="A76" s="88" t="s">
        <v>40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29.25" customHeight="1">
      <c r="A77" s="22"/>
      <c r="B77" s="1"/>
      <c r="C77" s="23"/>
      <c r="D77" s="40"/>
      <c r="E77" s="3"/>
      <c r="F77" s="4"/>
      <c r="G77" s="28"/>
      <c r="H77" s="28"/>
      <c r="I77" s="30"/>
      <c r="J77" s="4"/>
      <c r="K77" s="23"/>
      <c r="L77" s="3"/>
      <c r="M77" s="2"/>
      <c r="N77" s="2"/>
      <c r="O77" s="3"/>
    </row>
    <row r="78" spans="1:15" ht="29.25" customHeight="1">
      <c r="A78" s="88" t="s">
        <v>41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ht="29.25" customHeight="1">
      <c r="A79" s="22"/>
      <c r="B79" s="1"/>
      <c r="C79" s="23"/>
      <c r="D79" s="40"/>
      <c r="E79" s="3"/>
      <c r="F79" s="4"/>
      <c r="G79" s="28"/>
      <c r="H79" s="28"/>
      <c r="I79" s="30"/>
      <c r="J79" s="4"/>
      <c r="K79" s="23"/>
      <c r="L79" s="3"/>
      <c r="M79" s="2"/>
      <c r="N79" s="2"/>
      <c r="O79" s="3"/>
    </row>
    <row r="80" spans="1:15" ht="29.25" customHeight="1">
      <c r="A80" s="88" t="s">
        <v>42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15" ht="29.25" customHeight="1">
      <c r="A81" s="22"/>
      <c r="B81" s="1"/>
      <c r="C81" s="23"/>
      <c r="D81" s="40"/>
      <c r="E81" s="3"/>
      <c r="F81" s="4"/>
      <c r="G81" s="28"/>
      <c r="H81" s="28"/>
      <c r="I81" s="30"/>
      <c r="J81" s="4"/>
      <c r="K81" s="23"/>
      <c r="L81" s="3"/>
      <c r="M81" s="2"/>
      <c r="N81" s="2"/>
      <c r="O81" s="3"/>
    </row>
    <row r="82" spans="1:15" ht="29.25" customHeight="1">
      <c r="A82" s="88" t="s">
        <v>43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1:15" ht="29.25" customHeight="1">
      <c r="A83" s="22"/>
      <c r="B83" s="1"/>
      <c r="C83" s="23"/>
      <c r="D83" s="40"/>
      <c r="E83" s="3"/>
      <c r="F83" s="4"/>
      <c r="G83" s="28"/>
      <c r="H83" s="28"/>
      <c r="I83" s="30"/>
      <c r="J83" s="4"/>
      <c r="K83" s="23"/>
      <c r="L83" s="3"/>
      <c r="M83" s="2"/>
      <c r="N83" s="2"/>
      <c r="O83" s="3"/>
    </row>
    <row r="84" spans="1:15" ht="29.25" customHeight="1">
      <c r="A84" s="88" t="s">
        <v>44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29.25" customHeight="1">
      <c r="A85" s="22"/>
      <c r="B85" s="1"/>
      <c r="C85" s="23"/>
      <c r="D85" s="40"/>
      <c r="E85" s="3"/>
      <c r="F85" s="4"/>
      <c r="G85" s="28"/>
      <c r="H85" s="28"/>
      <c r="I85" s="30"/>
      <c r="J85" s="4"/>
      <c r="K85" s="23"/>
      <c r="L85" s="3"/>
      <c r="M85" s="2"/>
      <c r="N85" s="2"/>
      <c r="O85" s="3"/>
    </row>
    <row r="86" spans="1:15" ht="29.25" customHeight="1">
      <c r="A86" s="88" t="s">
        <v>45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29.25" customHeight="1">
      <c r="A87" s="22"/>
      <c r="B87" s="1"/>
      <c r="C87" s="23"/>
      <c r="D87" s="40"/>
      <c r="E87" s="3"/>
      <c r="F87" s="4"/>
      <c r="G87" s="28"/>
      <c r="H87" s="28"/>
      <c r="I87" s="30"/>
      <c r="J87" s="4"/>
      <c r="K87" s="23"/>
      <c r="L87" s="3"/>
      <c r="M87" s="2"/>
      <c r="N87" s="2"/>
      <c r="O87" s="3"/>
    </row>
    <row r="88" spans="1:15" ht="29.25" customHeight="1">
      <c r="A88" s="88" t="s">
        <v>46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29.25" customHeight="1">
      <c r="A89" s="22"/>
      <c r="B89" s="1"/>
      <c r="C89" s="23"/>
      <c r="D89" s="40"/>
      <c r="E89" s="3"/>
      <c r="F89" s="4"/>
      <c r="G89" s="28"/>
      <c r="H89" s="28"/>
      <c r="I89" s="30"/>
      <c r="J89" s="4"/>
      <c r="K89" s="23"/>
      <c r="L89" s="3"/>
      <c r="M89" s="2"/>
      <c r="N89" s="2"/>
      <c r="O89" s="3"/>
    </row>
    <row r="90" spans="1:15">
      <c r="A90" s="88" t="s">
        <v>47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33" customHeight="1">
      <c r="A91" s="22"/>
      <c r="B91" s="1"/>
      <c r="C91" s="23"/>
      <c r="D91" s="40"/>
      <c r="E91" s="3"/>
      <c r="F91" s="4"/>
      <c r="G91" s="28"/>
      <c r="H91" s="28"/>
      <c r="I91" s="30"/>
      <c r="J91" s="4"/>
      <c r="K91" s="23"/>
      <c r="L91" s="3"/>
      <c r="M91" s="2"/>
      <c r="N91" s="2"/>
      <c r="O91" s="3"/>
    </row>
    <row r="92" spans="1:15" ht="53.25" customHeight="1">
      <c r="A92" s="89" t="s">
        <v>97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10"/>
    </row>
    <row r="93" spans="1:15" ht="104.25" customHeight="1">
      <c r="A93" s="76" t="s">
        <v>98</v>
      </c>
      <c r="B93" s="77" t="s">
        <v>99</v>
      </c>
      <c r="C93" s="78">
        <v>100</v>
      </c>
      <c r="D93" s="78" t="s">
        <v>100</v>
      </c>
      <c r="E93" s="79">
        <v>877</v>
      </c>
      <c r="F93" s="80">
        <f>E93/L93*100</f>
        <v>6.7368259333230913</v>
      </c>
      <c r="G93" s="78">
        <f>H93+I93</f>
        <v>31862.3</v>
      </c>
      <c r="H93" s="78">
        <v>31700.7</v>
      </c>
      <c r="I93" s="78">
        <v>161.6</v>
      </c>
      <c r="J93" s="81">
        <f>G93*100/M93</f>
        <v>27.346163187992587</v>
      </c>
      <c r="K93" s="78">
        <v>21</v>
      </c>
      <c r="L93" s="78">
        <v>13018</v>
      </c>
      <c r="M93" s="78">
        <f>N93+O93</f>
        <v>116514.7</v>
      </c>
      <c r="N93" s="78">
        <v>115044.4</v>
      </c>
      <c r="O93" s="78">
        <v>1470.3</v>
      </c>
    </row>
    <row r="94" spans="1:15" ht="53.25" customHeight="1">
      <c r="A94" s="76" t="s">
        <v>101</v>
      </c>
      <c r="B94" s="77" t="s">
        <v>102</v>
      </c>
      <c r="C94" s="78">
        <v>100</v>
      </c>
      <c r="D94" s="78" t="s">
        <v>100</v>
      </c>
      <c r="E94" s="79">
        <v>1307</v>
      </c>
      <c r="F94" s="80">
        <f t="shared" ref="F94:F113" si="8">E94/L94*100</f>
        <v>10.039944691964973</v>
      </c>
      <c r="G94" s="78">
        <f t="shared" ref="G94:G113" si="9">H94+I94</f>
        <v>31386.799999999999</v>
      </c>
      <c r="H94" s="78">
        <v>31167.1</v>
      </c>
      <c r="I94" s="78">
        <v>219.7</v>
      </c>
      <c r="J94" s="81">
        <f t="shared" ref="J94:J113" si="10">G94*100/M94</f>
        <v>26.938060176097952</v>
      </c>
      <c r="K94" s="78">
        <v>21</v>
      </c>
      <c r="L94" s="78">
        <v>13018</v>
      </c>
      <c r="M94" s="78">
        <f t="shared" ref="M94:M113" si="11">N94+O94</f>
        <v>116514.7</v>
      </c>
      <c r="N94" s="78">
        <v>115044.4</v>
      </c>
      <c r="O94" s="78">
        <v>1470.3</v>
      </c>
    </row>
    <row r="95" spans="1:15" ht="53.25" customHeight="1">
      <c r="A95" s="76" t="s">
        <v>103</v>
      </c>
      <c r="B95" s="77" t="s">
        <v>104</v>
      </c>
      <c r="C95" s="78">
        <v>100</v>
      </c>
      <c r="D95" s="78" t="s">
        <v>100</v>
      </c>
      <c r="E95" s="79">
        <v>217</v>
      </c>
      <c r="F95" s="80">
        <f t="shared" si="8"/>
        <v>1.6669227223843908</v>
      </c>
      <c r="G95" s="78">
        <f t="shared" si="9"/>
        <v>7061.8</v>
      </c>
      <c r="H95" s="78">
        <v>6472</v>
      </c>
      <c r="I95" s="78">
        <v>589.79999999999995</v>
      </c>
      <c r="J95" s="81">
        <f t="shared" si="10"/>
        <v>6.0608661396373167</v>
      </c>
      <c r="K95" s="78">
        <v>21</v>
      </c>
      <c r="L95" s="78">
        <v>13018</v>
      </c>
      <c r="M95" s="78">
        <f t="shared" si="11"/>
        <v>116514.7</v>
      </c>
      <c r="N95" s="78">
        <v>115044.4</v>
      </c>
      <c r="O95" s="78">
        <v>1470.3</v>
      </c>
    </row>
    <row r="96" spans="1:15" ht="78" customHeight="1">
      <c r="A96" s="76" t="s">
        <v>105</v>
      </c>
      <c r="B96" s="77" t="s">
        <v>106</v>
      </c>
      <c r="C96" s="78">
        <v>100</v>
      </c>
      <c r="D96" s="78" t="s">
        <v>100</v>
      </c>
      <c r="E96" s="79">
        <v>345</v>
      </c>
      <c r="F96" s="80">
        <f t="shared" si="8"/>
        <v>2.6501766784452299</v>
      </c>
      <c r="G96" s="78">
        <f t="shared" si="9"/>
        <v>1177.0999999999999</v>
      </c>
      <c r="H96" s="78">
        <v>1159</v>
      </c>
      <c r="I96" s="78">
        <v>18.100000000000001</v>
      </c>
      <c r="J96" s="81">
        <f t="shared" si="10"/>
        <v>1.0102587913799717</v>
      </c>
      <c r="K96" s="78">
        <v>21</v>
      </c>
      <c r="L96" s="78">
        <v>13018</v>
      </c>
      <c r="M96" s="78">
        <f t="shared" si="11"/>
        <v>116514.7</v>
      </c>
      <c r="N96" s="78">
        <v>115044.4</v>
      </c>
      <c r="O96" s="78">
        <v>1470.3</v>
      </c>
    </row>
    <row r="97" spans="1:15" ht="72" customHeight="1">
      <c r="A97" s="76" t="s">
        <v>107</v>
      </c>
      <c r="B97" s="77" t="s">
        <v>108</v>
      </c>
      <c r="C97" s="78">
        <v>100</v>
      </c>
      <c r="D97" s="78" t="s">
        <v>100</v>
      </c>
      <c r="E97" s="79">
        <v>931</v>
      </c>
      <c r="F97" s="80">
        <f t="shared" si="8"/>
        <v>7.1516361960362582</v>
      </c>
      <c r="G97" s="78">
        <f t="shared" si="9"/>
        <v>4183.7</v>
      </c>
      <c r="H97" s="78">
        <v>4149.2</v>
      </c>
      <c r="I97" s="78">
        <v>34.5</v>
      </c>
      <c r="J97" s="81">
        <f t="shared" si="10"/>
        <v>3.5907057221106009</v>
      </c>
      <c r="K97" s="78">
        <v>21</v>
      </c>
      <c r="L97" s="78">
        <v>13018</v>
      </c>
      <c r="M97" s="78">
        <f t="shared" si="11"/>
        <v>116514.7</v>
      </c>
      <c r="N97" s="78">
        <v>115044.4</v>
      </c>
      <c r="O97" s="78">
        <v>1470.3</v>
      </c>
    </row>
    <row r="98" spans="1:15" ht="70.5" customHeight="1">
      <c r="A98" s="76" t="s">
        <v>109</v>
      </c>
      <c r="B98" s="77" t="s">
        <v>110</v>
      </c>
      <c r="C98" s="78">
        <v>100</v>
      </c>
      <c r="D98" s="78" t="s">
        <v>100</v>
      </c>
      <c r="E98" s="79">
        <v>930</v>
      </c>
      <c r="F98" s="80">
        <f t="shared" si="8"/>
        <v>7.1439545245045322</v>
      </c>
      <c r="G98" s="78">
        <f t="shared" si="9"/>
        <v>3087.3</v>
      </c>
      <c r="H98" s="78">
        <v>3054.8</v>
      </c>
      <c r="I98" s="78">
        <v>32.5</v>
      </c>
      <c r="J98" s="81">
        <f t="shared" si="10"/>
        <v>2.6497085775442928</v>
      </c>
      <c r="K98" s="78">
        <v>21</v>
      </c>
      <c r="L98" s="78">
        <v>13018</v>
      </c>
      <c r="M98" s="78">
        <f t="shared" si="11"/>
        <v>116514.7</v>
      </c>
      <c r="N98" s="78">
        <v>115044.4</v>
      </c>
      <c r="O98" s="78">
        <v>1470.3</v>
      </c>
    </row>
    <row r="99" spans="1:15" ht="72" customHeight="1">
      <c r="A99" s="76" t="s">
        <v>111</v>
      </c>
      <c r="B99" s="77" t="s">
        <v>112</v>
      </c>
      <c r="C99" s="78">
        <v>100</v>
      </c>
      <c r="D99" s="78" t="s">
        <v>100</v>
      </c>
      <c r="E99" s="79">
        <v>1238</v>
      </c>
      <c r="F99" s="80">
        <f t="shared" si="8"/>
        <v>9.5099093562759247</v>
      </c>
      <c r="G99" s="78">
        <f t="shared" si="9"/>
        <v>5055.5</v>
      </c>
      <c r="H99" s="78">
        <v>5008</v>
      </c>
      <c r="I99" s="78">
        <v>47.5</v>
      </c>
      <c r="J99" s="81">
        <f t="shared" si="10"/>
        <v>4.3389374902909248</v>
      </c>
      <c r="K99" s="78">
        <v>21</v>
      </c>
      <c r="L99" s="78">
        <v>13018</v>
      </c>
      <c r="M99" s="78">
        <f t="shared" si="11"/>
        <v>116514.7</v>
      </c>
      <c r="N99" s="78">
        <v>115044.4</v>
      </c>
      <c r="O99" s="78">
        <v>1470.3</v>
      </c>
    </row>
    <row r="100" spans="1:15" ht="66" customHeight="1">
      <c r="A100" s="76" t="s">
        <v>113</v>
      </c>
      <c r="B100" s="77" t="s">
        <v>114</v>
      </c>
      <c r="C100" s="78">
        <v>100</v>
      </c>
      <c r="D100" s="78" t="s">
        <v>100</v>
      </c>
      <c r="E100" s="79">
        <v>724</v>
      </c>
      <c r="F100" s="80">
        <f t="shared" si="8"/>
        <v>5.5615301889691198</v>
      </c>
      <c r="G100" s="78">
        <f t="shared" si="9"/>
        <v>3085.6</v>
      </c>
      <c r="H100" s="78">
        <v>3056.1</v>
      </c>
      <c r="I100" s="78">
        <v>29.5</v>
      </c>
      <c r="J100" s="81">
        <f t="shared" si="10"/>
        <v>2.6482495341789494</v>
      </c>
      <c r="K100" s="78">
        <v>21</v>
      </c>
      <c r="L100" s="78">
        <v>13018</v>
      </c>
      <c r="M100" s="78">
        <f t="shared" si="11"/>
        <v>116514.7</v>
      </c>
      <c r="N100" s="78">
        <v>115044.4</v>
      </c>
      <c r="O100" s="78">
        <v>1470.3</v>
      </c>
    </row>
    <row r="101" spans="1:15" ht="69.75" customHeight="1">
      <c r="A101" s="76" t="s">
        <v>115</v>
      </c>
      <c r="B101" s="77" t="s">
        <v>116</v>
      </c>
      <c r="C101" s="78">
        <v>100</v>
      </c>
      <c r="D101" s="78" t="s">
        <v>100</v>
      </c>
      <c r="E101" s="79">
        <v>403</v>
      </c>
      <c r="F101" s="80">
        <f t="shared" si="8"/>
        <v>3.0957136272852974</v>
      </c>
      <c r="G101" s="78">
        <f t="shared" si="9"/>
        <v>1199.9000000000001</v>
      </c>
      <c r="H101" s="78">
        <v>1182.5</v>
      </c>
      <c r="I101" s="78">
        <v>17.399999999999999</v>
      </c>
      <c r="J101" s="81">
        <f t="shared" si="10"/>
        <v>1.029827137691639</v>
      </c>
      <c r="K101" s="78">
        <v>21</v>
      </c>
      <c r="L101" s="78">
        <v>13018</v>
      </c>
      <c r="M101" s="78">
        <f t="shared" si="11"/>
        <v>116514.7</v>
      </c>
      <c r="N101" s="78">
        <v>115044.4</v>
      </c>
      <c r="O101" s="78">
        <v>1470.3</v>
      </c>
    </row>
    <row r="102" spans="1:15" ht="68.25" customHeight="1">
      <c r="A102" s="76" t="s">
        <v>117</v>
      </c>
      <c r="B102" s="77" t="s">
        <v>118</v>
      </c>
      <c r="C102" s="78">
        <v>100</v>
      </c>
      <c r="D102" s="78" t="s">
        <v>100</v>
      </c>
      <c r="E102" s="79">
        <v>461</v>
      </c>
      <c r="F102" s="80">
        <f t="shared" si="8"/>
        <v>3.5412505761253645</v>
      </c>
      <c r="G102" s="78">
        <f t="shared" si="9"/>
        <v>2152.6</v>
      </c>
      <c r="H102" s="78">
        <v>2122.6</v>
      </c>
      <c r="I102" s="78">
        <v>30</v>
      </c>
      <c r="J102" s="81">
        <f t="shared" si="10"/>
        <v>1.8474922048462554</v>
      </c>
      <c r="K102" s="78">
        <v>21</v>
      </c>
      <c r="L102" s="78">
        <v>13018</v>
      </c>
      <c r="M102" s="78">
        <f t="shared" si="11"/>
        <v>116514.7</v>
      </c>
      <c r="N102" s="78">
        <v>115044.4</v>
      </c>
      <c r="O102" s="78">
        <v>1470.3</v>
      </c>
    </row>
    <row r="103" spans="1:15" ht="53.25" customHeight="1">
      <c r="A103" s="76" t="s">
        <v>119</v>
      </c>
      <c r="B103" s="77" t="s">
        <v>120</v>
      </c>
      <c r="C103" s="78">
        <v>100</v>
      </c>
      <c r="D103" s="78" t="s">
        <v>100</v>
      </c>
      <c r="E103" s="79">
        <v>448</v>
      </c>
      <c r="F103" s="80">
        <f t="shared" si="8"/>
        <v>3.4413888462129361</v>
      </c>
      <c r="G103" s="78">
        <f t="shared" si="9"/>
        <v>3240</v>
      </c>
      <c r="H103" s="78">
        <v>3216.5</v>
      </c>
      <c r="I103" s="78">
        <v>23.5</v>
      </c>
      <c r="J103" s="81">
        <f t="shared" si="10"/>
        <v>2.7807650021842738</v>
      </c>
      <c r="K103" s="78">
        <v>21</v>
      </c>
      <c r="L103" s="78">
        <v>13018</v>
      </c>
      <c r="M103" s="78">
        <f t="shared" si="11"/>
        <v>116514.7</v>
      </c>
      <c r="N103" s="78">
        <v>115044.4</v>
      </c>
      <c r="O103" s="78">
        <v>1470.3</v>
      </c>
    </row>
    <row r="104" spans="1:15" ht="69.75" customHeight="1">
      <c r="A104" s="76" t="s">
        <v>121</v>
      </c>
      <c r="B104" s="77" t="s">
        <v>122</v>
      </c>
      <c r="C104" s="78">
        <v>100</v>
      </c>
      <c r="D104" s="78" t="s">
        <v>100</v>
      </c>
      <c r="E104" s="79">
        <v>358</v>
      </c>
      <c r="F104" s="80">
        <f t="shared" si="8"/>
        <v>2.7500384083576588</v>
      </c>
      <c r="G104" s="78">
        <f t="shared" si="9"/>
        <v>886.9</v>
      </c>
      <c r="H104" s="78">
        <v>880.9</v>
      </c>
      <c r="I104" s="78">
        <v>6</v>
      </c>
      <c r="J104" s="81">
        <f t="shared" si="10"/>
        <v>0.76119150630778776</v>
      </c>
      <c r="K104" s="78">
        <v>21</v>
      </c>
      <c r="L104" s="78">
        <v>13018</v>
      </c>
      <c r="M104" s="78">
        <f t="shared" si="11"/>
        <v>116514.7</v>
      </c>
      <c r="N104" s="78">
        <v>115044.4</v>
      </c>
      <c r="O104" s="78">
        <v>1470.3</v>
      </c>
    </row>
    <row r="105" spans="1:15" ht="64.5" customHeight="1">
      <c r="A105" s="76" t="s">
        <v>123</v>
      </c>
      <c r="B105" s="77" t="s">
        <v>124</v>
      </c>
      <c r="C105" s="78">
        <v>100</v>
      </c>
      <c r="D105" s="78" t="s">
        <v>100</v>
      </c>
      <c r="E105" s="79">
        <v>402</v>
      </c>
      <c r="F105" s="80">
        <f t="shared" si="8"/>
        <v>3.0880319557535718</v>
      </c>
      <c r="G105" s="78">
        <f t="shared" si="9"/>
        <v>1353.8</v>
      </c>
      <c r="H105" s="78">
        <v>1330.8</v>
      </c>
      <c r="I105" s="78">
        <v>23</v>
      </c>
      <c r="J105" s="81">
        <f t="shared" si="10"/>
        <v>1.1619134752953919</v>
      </c>
      <c r="K105" s="78">
        <v>21</v>
      </c>
      <c r="L105" s="78">
        <v>13018</v>
      </c>
      <c r="M105" s="78">
        <f t="shared" si="11"/>
        <v>116514.7</v>
      </c>
      <c r="N105" s="78">
        <v>115044.4</v>
      </c>
      <c r="O105" s="78">
        <v>1470.3</v>
      </c>
    </row>
    <row r="106" spans="1:15" ht="69.75" customHeight="1">
      <c r="A106" s="76" t="s">
        <v>125</v>
      </c>
      <c r="B106" s="77" t="s">
        <v>126</v>
      </c>
      <c r="C106" s="78">
        <v>100</v>
      </c>
      <c r="D106" s="78" t="s">
        <v>100</v>
      </c>
      <c r="E106" s="79">
        <v>602</v>
      </c>
      <c r="F106" s="80">
        <f t="shared" si="8"/>
        <v>4.6243662620986328</v>
      </c>
      <c r="G106" s="78">
        <f t="shared" si="9"/>
        <v>1781.6000000000001</v>
      </c>
      <c r="H106" s="78">
        <v>1752.2</v>
      </c>
      <c r="I106" s="78">
        <v>29.4</v>
      </c>
      <c r="J106" s="81">
        <f t="shared" si="10"/>
        <v>1.5290774468800932</v>
      </c>
      <c r="K106" s="78">
        <v>21</v>
      </c>
      <c r="L106" s="78">
        <v>13018</v>
      </c>
      <c r="M106" s="78">
        <f t="shared" si="11"/>
        <v>116514.7</v>
      </c>
      <c r="N106" s="78">
        <v>115044.4</v>
      </c>
      <c r="O106" s="78">
        <v>1470.3</v>
      </c>
    </row>
    <row r="107" spans="1:15" ht="69.75" customHeight="1">
      <c r="A107" s="76" t="s">
        <v>127</v>
      </c>
      <c r="B107" s="77" t="s">
        <v>128</v>
      </c>
      <c r="C107" s="78">
        <v>100</v>
      </c>
      <c r="D107" s="78" t="s">
        <v>100</v>
      </c>
      <c r="E107" s="79">
        <v>585</v>
      </c>
      <c r="F107" s="80">
        <f t="shared" si="8"/>
        <v>4.4937778460593023</v>
      </c>
      <c r="G107" s="78">
        <f t="shared" si="9"/>
        <v>1333.4</v>
      </c>
      <c r="H107" s="78">
        <v>1316.9</v>
      </c>
      <c r="I107" s="78">
        <v>16.5</v>
      </c>
      <c r="J107" s="81">
        <f t="shared" si="10"/>
        <v>1.1444049549112687</v>
      </c>
      <c r="K107" s="78">
        <v>21</v>
      </c>
      <c r="L107" s="78">
        <v>13018</v>
      </c>
      <c r="M107" s="78">
        <f t="shared" si="11"/>
        <v>116514.7</v>
      </c>
      <c r="N107" s="78">
        <v>115044.4</v>
      </c>
      <c r="O107" s="78">
        <v>1470.3</v>
      </c>
    </row>
    <row r="108" spans="1:15" ht="75.75" customHeight="1">
      <c r="A108" s="76" t="s">
        <v>129</v>
      </c>
      <c r="B108" s="77" t="s">
        <v>130</v>
      </c>
      <c r="C108" s="78">
        <v>100</v>
      </c>
      <c r="D108" s="78" t="s">
        <v>100</v>
      </c>
      <c r="E108" s="79">
        <v>225</v>
      </c>
      <c r="F108" s="80">
        <f t="shared" si="8"/>
        <v>1.7283760946381934</v>
      </c>
      <c r="G108" s="78">
        <f t="shared" si="9"/>
        <v>565.9</v>
      </c>
      <c r="H108" s="78">
        <v>556.9</v>
      </c>
      <c r="I108" s="78">
        <v>9</v>
      </c>
      <c r="J108" s="81">
        <f t="shared" si="10"/>
        <v>0.4856897884987903</v>
      </c>
      <c r="K108" s="78">
        <v>21</v>
      </c>
      <c r="L108" s="78">
        <v>13018</v>
      </c>
      <c r="M108" s="78">
        <f t="shared" si="11"/>
        <v>116514.7</v>
      </c>
      <c r="N108" s="78">
        <v>115044.4</v>
      </c>
      <c r="O108" s="78">
        <v>1470.3</v>
      </c>
    </row>
    <row r="109" spans="1:15" ht="53.25" customHeight="1">
      <c r="A109" s="76" t="s">
        <v>131</v>
      </c>
      <c r="B109" s="77" t="s">
        <v>132</v>
      </c>
      <c r="C109" s="78">
        <v>100</v>
      </c>
      <c r="D109" s="78" t="s">
        <v>100</v>
      </c>
      <c r="E109" s="79">
        <v>322</v>
      </c>
      <c r="F109" s="80">
        <f t="shared" si="8"/>
        <v>2.4734982332155475</v>
      </c>
      <c r="G109" s="78">
        <f t="shared" si="9"/>
        <v>1381.3</v>
      </c>
      <c r="H109" s="78">
        <v>1367.3</v>
      </c>
      <c r="I109" s="78">
        <v>14</v>
      </c>
      <c r="J109" s="81">
        <f t="shared" si="10"/>
        <v>1.1855156473818325</v>
      </c>
      <c r="K109" s="78">
        <v>21</v>
      </c>
      <c r="L109" s="78">
        <v>13018</v>
      </c>
      <c r="M109" s="78">
        <f t="shared" si="11"/>
        <v>116514.7</v>
      </c>
      <c r="N109" s="78">
        <v>115044.4</v>
      </c>
      <c r="O109" s="78">
        <v>1470.3</v>
      </c>
    </row>
    <row r="110" spans="1:15" ht="53.25" customHeight="1">
      <c r="A110" s="76" t="s">
        <v>133</v>
      </c>
      <c r="B110" s="77" t="s">
        <v>134</v>
      </c>
      <c r="C110" s="78">
        <v>100</v>
      </c>
      <c r="D110" s="78" t="s">
        <v>100</v>
      </c>
      <c r="E110" s="79">
        <v>486</v>
      </c>
      <c r="F110" s="80">
        <f t="shared" si="8"/>
        <v>3.7332923644184972</v>
      </c>
      <c r="G110" s="78">
        <f t="shared" si="9"/>
        <v>2231.9</v>
      </c>
      <c r="H110" s="78">
        <v>2206.4</v>
      </c>
      <c r="I110" s="78">
        <v>25.5</v>
      </c>
      <c r="J110" s="81">
        <f t="shared" si="10"/>
        <v>1.9155522865355188</v>
      </c>
      <c r="K110" s="78">
        <v>21</v>
      </c>
      <c r="L110" s="78">
        <v>13018</v>
      </c>
      <c r="M110" s="78">
        <f t="shared" si="11"/>
        <v>116514.7</v>
      </c>
      <c r="N110" s="78">
        <v>115044.4</v>
      </c>
      <c r="O110" s="78">
        <v>1470.3</v>
      </c>
    </row>
    <row r="111" spans="1:15" ht="64.5" customHeight="1">
      <c r="A111" s="76" t="s">
        <v>135</v>
      </c>
      <c r="B111" s="77" t="s">
        <v>136</v>
      </c>
      <c r="C111" s="78">
        <v>100</v>
      </c>
      <c r="D111" s="78" t="s">
        <v>100</v>
      </c>
      <c r="E111" s="79">
        <v>680</v>
      </c>
      <c r="F111" s="80">
        <f t="shared" si="8"/>
        <v>5.2235366415732063</v>
      </c>
      <c r="G111" s="78">
        <f t="shared" si="9"/>
        <v>2549.7999999999997</v>
      </c>
      <c r="H111" s="78">
        <v>2512.1</v>
      </c>
      <c r="I111" s="78">
        <v>37.700000000000003</v>
      </c>
      <c r="J111" s="81">
        <f t="shared" si="10"/>
        <v>2.1883933958547717</v>
      </c>
      <c r="K111" s="78">
        <v>21</v>
      </c>
      <c r="L111" s="78">
        <v>13018</v>
      </c>
      <c r="M111" s="78">
        <f t="shared" si="11"/>
        <v>116514.7</v>
      </c>
      <c r="N111" s="78">
        <v>115044.4</v>
      </c>
      <c r="O111" s="78">
        <v>1470.3</v>
      </c>
    </row>
    <row r="112" spans="1:15" ht="70.5" customHeight="1">
      <c r="A112" s="76" t="s">
        <v>137</v>
      </c>
      <c r="B112" s="77" t="s">
        <v>138</v>
      </c>
      <c r="C112" s="78">
        <v>100</v>
      </c>
      <c r="D112" s="78" t="s">
        <v>100</v>
      </c>
      <c r="E112" s="79">
        <v>1269</v>
      </c>
      <c r="F112" s="80">
        <f t="shared" si="8"/>
        <v>9.7480411737594093</v>
      </c>
      <c r="G112" s="78">
        <f t="shared" si="9"/>
        <v>3566.4</v>
      </c>
      <c r="H112" s="78">
        <v>3519.9</v>
      </c>
      <c r="I112" s="78">
        <v>46.5</v>
      </c>
      <c r="J112" s="81">
        <f t="shared" si="10"/>
        <v>3.0609013283302451</v>
      </c>
      <c r="K112" s="78">
        <v>21</v>
      </c>
      <c r="L112" s="78">
        <v>13018</v>
      </c>
      <c r="M112" s="78">
        <f t="shared" si="11"/>
        <v>116514.7</v>
      </c>
      <c r="N112" s="78">
        <v>115044.4</v>
      </c>
      <c r="O112" s="78">
        <v>1470.3</v>
      </c>
    </row>
    <row r="113" spans="1:15" ht="74.25" customHeight="1">
      <c r="A113" s="76" t="s">
        <v>139</v>
      </c>
      <c r="B113" s="77" t="s">
        <v>140</v>
      </c>
      <c r="C113" s="78">
        <v>100</v>
      </c>
      <c r="D113" s="78" t="s">
        <v>100</v>
      </c>
      <c r="E113" s="79">
        <v>208</v>
      </c>
      <c r="F113" s="80">
        <f t="shared" si="8"/>
        <v>1.5977876785988629</v>
      </c>
      <c r="G113" s="78">
        <f t="shared" si="9"/>
        <v>7371.1</v>
      </c>
      <c r="H113" s="78">
        <v>7312.5</v>
      </c>
      <c r="I113" s="78">
        <v>58.6</v>
      </c>
      <c r="J113" s="81">
        <f t="shared" si="10"/>
        <v>6.3263262060495373</v>
      </c>
      <c r="K113" s="78">
        <v>21</v>
      </c>
      <c r="L113" s="78">
        <v>13018</v>
      </c>
      <c r="M113" s="78">
        <f t="shared" si="11"/>
        <v>116514.7</v>
      </c>
      <c r="N113" s="78">
        <v>115044.4</v>
      </c>
      <c r="O113" s="78">
        <v>1470.3</v>
      </c>
    </row>
    <row r="114" spans="1:15" ht="39.6" customHeight="1">
      <c r="A114" s="12"/>
      <c r="B114" s="82" t="s">
        <v>141</v>
      </c>
      <c r="C114" s="21"/>
      <c r="D114" s="21"/>
      <c r="E114" s="83">
        <f t="shared" ref="E114:J114" si="12">SUM(E93:E113)</f>
        <v>13018</v>
      </c>
      <c r="F114" s="24">
        <f t="shared" si="12"/>
        <v>100.00000000000001</v>
      </c>
      <c r="G114" s="84">
        <f t="shared" si="12"/>
        <v>116514.7</v>
      </c>
      <c r="H114" s="84">
        <f t="shared" si="12"/>
        <v>115044.4</v>
      </c>
      <c r="I114" s="84">
        <f t="shared" si="12"/>
        <v>1470.3</v>
      </c>
      <c r="J114" s="24">
        <f t="shared" si="12"/>
        <v>100</v>
      </c>
      <c r="K114" s="23"/>
      <c r="L114" s="3"/>
      <c r="M114" s="29"/>
      <c r="N114" s="3"/>
      <c r="O114" s="3"/>
    </row>
  </sheetData>
  <mergeCells count="41">
    <mergeCell ref="A92:O92"/>
    <mergeCell ref="A86:O86"/>
    <mergeCell ref="A88:O88"/>
    <mergeCell ref="A70:O70"/>
    <mergeCell ref="A72:O72"/>
    <mergeCell ref="A80:O80"/>
    <mergeCell ref="A82:O82"/>
    <mergeCell ref="A78:O78"/>
    <mergeCell ref="A76:O76"/>
    <mergeCell ref="A90:O90"/>
    <mergeCell ref="A84:O84"/>
    <mergeCell ref="A2:O2"/>
    <mergeCell ref="A6:A8"/>
    <mergeCell ref="B6:B8"/>
    <mergeCell ref="C6:C8"/>
    <mergeCell ref="D6:D8"/>
    <mergeCell ref="K6:O6"/>
    <mergeCell ref="E7:E8"/>
    <mergeCell ref="F7:F8"/>
    <mergeCell ref="G7:I7"/>
    <mergeCell ref="E6:J6"/>
    <mergeCell ref="J7:J8"/>
    <mergeCell ref="A3:O3"/>
    <mergeCell ref="K7:K8"/>
    <mergeCell ref="L7:L8"/>
    <mergeCell ref="M7:O7"/>
    <mergeCell ref="A4:O4"/>
    <mergeCell ref="A10:O10"/>
    <mergeCell ref="A74:O74"/>
    <mergeCell ref="A48:O48"/>
    <mergeCell ref="A54:O54"/>
    <mergeCell ref="A64:O64"/>
    <mergeCell ref="A66:O66"/>
    <mergeCell ref="A68:O68"/>
    <mergeCell ref="A58:O58"/>
    <mergeCell ref="A60:O60"/>
    <mergeCell ref="A50:O50"/>
    <mergeCell ref="A26:O26"/>
    <mergeCell ref="A62:O62"/>
    <mergeCell ref="A52:O52"/>
    <mergeCell ref="A56:O56"/>
  </mergeCells>
  <pageMargins left="0" right="0" top="0" bottom="0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topLeftCell="A4" zoomScaleNormal="75" zoomScaleSheetLayoutView="100" workbookViewId="0">
      <selection activeCell="G8" sqref="G8"/>
    </sheetView>
  </sheetViews>
  <sheetFormatPr defaultRowHeight="14.4"/>
  <cols>
    <col min="1" max="1" width="7" customWidth="1"/>
    <col min="2" max="2" width="26.5546875" customWidth="1"/>
    <col min="3" max="3" width="20.5546875" customWidth="1"/>
    <col min="4" max="4" width="16.33203125" customWidth="1"/>
    <col min="5" max="5" width="18" style="19" customWidth="1"/>
    <col min="6" max="6" width="14.33203125" customWidth="1"/>
    <col min="7" max="7" width="16.88671875" customWidth="1"/>
    <col min="8" max="8" width="17.6640625" customWidth="1"/>
    <col min="9" max="9" width="21.6640625" customWidth="1"/>
    <col min="10" max="10" width="15.5546875" customWidth="1"/>
    <col min="11" max="11" width="14.33203125" customWidth="1"/>
    <col min="12" max="12" width="35.109375" customWidth="1"/>
  </cols>
  <sheetData>
    <row r="1" spans="1:11" ht="39.75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4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>
      <c r="A3" s="113" t="s">
        <v>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6">
      <c r="A4" s="5"/>
      <c r="B4" s="5"/>
      <c r="C4" s="5"/>
      <c r="D4" s="5"/>
      <c r="E4" s="18"/>
      <c r="F4" s="5"/>
      <c r="G4" s="5"/>
      <c r="H4" s="5"/>
      <c r="I4" s="5"/>
    </row>
    <row r="5" spans="1:11" ht="184.8">
      <c r="A5" s="6" t="s">
        <v>0</v>
      </c>
      <c r="B5" s="7" t="s">
        <v>24</v>
      </c>
      <c r="C5" s="7" t="s">
        <v>27</v>
      </c>
      <c r="D5" s="7" t="s">
        <v>2</v>
      </c>
      <c r="E5" s="7" t="s">
        <v>5</v>
      </c>
      <c r="F5" s="7" t="s">
        <v>21</v>
      </c>
      <c r="G5" s="8" t="s">
        <v>4</v>
      </c>
      <c r="H5" s="7" t="s">
        <v>22</v>
      </c>
      <c r="I5" s="8" t="s">
        <v>3</v>
      </c>
      <c r="J5" s="7" t="s">
        <v>26</v>
      </c>
      <c r="K5" s="7" t="s">
        <v>23</v>
      </c>
    </row>
    <row r="6" spans="1:11" s="47" customFormat="1" ht="62.4">
      <c r="A6" s="23">
        <v>1</v>
      </c>
      <c r="B6" s="45" t="s">
        <v>50</v>
      </c>
      <c r="C6" s="46" t="s">
        <v>52</v>
      </c>
      <c r="D6" s="23">
        <v>100</v>
      </c>
      <c r="E6" s="20" t="s">
        <v>53</v>
      </c>
      <c r="F6" s="114" t="s">
        <v>54</v>
      </c>
      <c r="G6" s="115"/>
      <c r="H6" s="115"/>
      <c r="I6" s="115"/>
      <c r="J6" s="115"/>
      <c r="K6" s="116"/>
    </row>
    <row r="7" spans="1:11" s="47" customFormat="1" ht="46.8">
      <c r="A7" s="23">
        <v>2</v>
      </c>
      <c r="B7" s="48" t="s">
        <v>51</v>
      </c>
      <c r="C7" s="46" t="s">
        <v>52</v>
      </c>
      <c r="D7" s="3">
        <v>100</v>
      </c>
      <c r="E7" s="20" t="s">
        <v>55</v>
      </c>
      <c r="F7" s="23" t="s">
        <v>56</v>
      </c>
      <c r="G7" s="23">
        <v>100</v>
      </c>
      <c r="H7" s="23">
        <v>66248</v>
      </c>
      <c r="I7" s="23">
        <v>100</v>
      </c>
      <c r="J7" s="23">
        <v>1</v>
      </c>
      <c r="K7" s="23">
        <v>0</v>
      </c>
    </row>
    <row r="8" spans="1:11" s="54" customFormat="1" ht="78">
      <c r="A8" s="49">
        <v>3</v>
      </c>
      <c r="B8" s="51" t="s">
        <v>57</v>
      </c>
      <c r="C8" s="46" t="s">
        <v>52</v>
      </c>
      <c r="D8" s="55">
        <v>100</v>
      </c>
      <c r="E8" s="50" t="s">
        <v>58</v>
      </c>
      <c r="F8" s="50"/>
      <c r="G8" s="51">
        <v>20</v>
      </c>
      <c r="H8" s="52">
        <v>3079</v>
      </c>
      <c r="I8" s="53">
        <v>20</v>
      </c>
      <c r="J8" s="51">
        <v>5</v>
      </c>
      <c r="K8" s="51">
        <v>0</v>
      </c>
    </row>
    <row r="9" spans="1:11">
      <c r="A9" s="43"/>
      <c r="B9" s="43"/>
      <c r="C9" s="43"/>
      <c r="D9" s="43"/>
      <c r="E9" s="44"/>
      <c r="F9" s="43"/>
      <c r="G9" s="43"/>
      <c r="H9" s="43"/>
      <c r="I9" s="43"/>
      <c r="J9" s="43"/>
      <c r="K9" s="43"/>
    </row>
  </sheetData>
  <mergeCells count="4">
    <mergeCell ref="A1:K1"/>
    <mergeCell ref="A2:K2"/>
    <mergeCell ref="A3:K3"/>
    <mergeCell ref="F6:K6"/>
  </mergeCells>
  <pageMargins left="0" right="0" top="0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для заполнения бюджетники</vt:lpstr>
      <vt:lpstr>для заполнения МУП, АО</vt:lpstr>
      <vt:lpstr>'для заполнения бюджетники'!Заголовки_для_печати</vt:lpstr>
      <vt:lpstr>'для заполнения МУП, АО'!Заголовки_для_печати</vt:lpstr>
      <vt:lpstr>'для заполнения МУП, АО'!Область_печати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2021-02-11T12:21:17Z</dcterms:modified>
</cp:coreProperties>
</file>